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355" activeTab="0"/>
  </bookViews>
  <sheets>
    <sheet name="FP Norths" sheetId="1" r:id="rId1"/>
    <sheet name="CD Norths" sheetId="2" r:id="rId2"/>
    <sheet name="PF Norths Male" sheetId="3" r:id="rId3"/>
    <sheet name="PF Norths Female" sheetId="4" r:id="rId4"/>
  </sheets>
  <definedNames>
    <definedName name="_xlnm.Print_Area" localSheetId="0">'FP Norths'!$A$1:$M$48</definedName>
    <definedName name="_xlnm.Print_Area" localSheetId="3">'PF Norths Female'!$A$1:$V$68</definedName>
    <definedName name="_xlnm.Print_Area" localSheetId="2">'PF Norths Male'!$A$1:$V$68</definedName>
  </definedNames>
  <calcPr fullCalcOnLoad="1"/>
</workbook>
</file>

<file path=xl/comments3.xml><?xml version="1.0" encoding="utf-8"?>
<comments xmlns="http://schemas.openxmlformats.org/spreadsheetml/2006/main">
  <authors>
    <author>Connell Family</author>
    <author>Simon Peake</author>
    <author>John</author>
  </authors>
  <commentList>
    <comment ref="A15" authorId="0">
      <text>
        <r>
          <rPr>
            <b/>
            <sz val="8"/>
            <rFont val="Tahoma"/>
            <family val="2"/>
          </rPr>
          <t>Change the Gender of the entry form, by selecting in 
Gender box 
i.e. M or F</t>
        </r>
      </text>
    </comment>
    <comment ref="R15" authorId="0">
      <text>
        <r>
          <rPr>
            <b/>
            <sz val="8"/>
            <rFont val="Tahoma"/>
            <family val="2"/>
          </rPr>
          <t xml:space="preserve">Select "Y" from Yellow drop down list.
Press delete to remove "Y".
</t>
        </r>
      </text>
    </comment>
    <comment ref="V5" authorId="1">
      <text>
        <r>
          <rPr>
            <b/>
            <i/>
            <sz val="10"/>
            <rFont val="Arial"/>
            <family val="2"/>
          </rPr>
          <t xml:space="preserve">           COMPLETE ALL SECTIONS</t>
        </r>
        <r>
          <rPr>
            <sz val="10"/>
            <rFont val="Arial"/>
            <family val="2"/>
          </rPr>
          <t xml:space="preserve">
      </t>
        </r>
        <r>
          <rPr>
            <u val="single"/>
            <sz val="10"/>
            <color indexed="17"/>
            <rFont val="Webdings"/>
            <family val="1"/>
          </rPr>
          <t>6</t>
        </r>
        <r>
          <rPr>
            <sz val="10"/>
            <rFont val="Arial"/>
            <family val="2"/>
          </rPr>
          <t xml:space="preserve">    Section 1 - Green 
      </t>
        </r>
        <r>
          <rPr>
            <u val="single"/>
            <sz val="10"/>
            <color indexed="60"/>
            <rFont val="Webdings"/>
            <family val="1"/>
          </rPr>
          <t>6</t>
        </r>
        <r>
          <rPr>
            <sz val="10"/>
            <rFont val="Arial"/>
            <family val="2"/>
          </rPr>
          <t xml:space="preserve">    Section 2 - Yellow 
</t>
        </r>
        <r>
          <rPr>
            <u val="single"/>
            <sz val="10"/>
            <rFont val="Arial"/>
            <family val="2"/>
          </rPr>
          <t>Section 1 - Green fields</t>
        </r>
        <r>
          <rPr>
            <sz val="10"/>
            <rFont val="Arial"/>
            <family val="2"/>
          </rPr>
          <t xml:space="preserve">
Select "</t>
        </r>
        <r>
          <rPr>
            <sz val="10"/>
            <color indexed="12"/>
            <rFont val="Arial"/>
            <family val="2"/>
          </rPr>
          <t>M</t>
        </r>
        <r>
          <rPr>
            <sz val="10"/>
            <rFont val="Arial"/>
            <family val="2"/>
          </rPr>
          <t xml:space="preserve"> or </t>
        </r>
        <r>
          <rPr>
            <sz val="10"/>
            <color indexed="12"/>
            <rFont val="Arial"/>
            <family val="2"/>
          </rPr>
          <t>F</t>
        </r>
        <r>
          <rPr>
            <sz val="10"/>
            <rFont val="Arial"/>
            <family val="2"/>
          </rPr>
          <t xml:space="preserve">" in </t>
        </r>
        <r>
          <rPr>
            <sz val="10"/>
            <color indexed="12"/>
            <rFont val="Arial"/>
            <family val="2"/>
          </rPr>
          <t>Gender</t>
        </r>
        <r>
          <rPr>
            <sz val="10"/>
            <rFont val="Arial"/>
            <family val="2"/>
          </rPr>
          <t xml:space="preserve"> to alter events shown.
</t>
        </r>
        <r>
          <rPr>
            <sz val="10"/>
            <color indexed="12"/>
            <rFont val="Arial"/>
            <family val="2"/>
          </rPr>
          <t>Date of Birth</t>
        </r>
        <r>
          <rPr>
            <sz val="10"/>
            <rFont val="Arial"/>
            <family val="2"/>
          </rPr>
          <t xml:space="preserve"> is a </t>
        </r>
        <r>
          <rPr>
            <b/>
            <u val="single"/>
            <sz val="10"/>
            <color indexed="10"/>
            <rFont val="Arial"/>
            <family val="2"/>
          </rPr>
          <t xml:space="preserve">mandatory field </t>
        </r>
        <r>
          <rPr>
            <sz val="10"/>
            <rFont val="Arial"/>
            <family val="2"/>
          </rPr>
          <t>to enter age events.
Select I</t>
        </r>
        <r>
          <rPr>
            <sz val="10"/>
            <color indexed="12"/>
            <rFont val="Arial"/>
            <family val="2"/>
          </rPr>
          <t>nternet Banking</t>
        </r>
        <r>
          <rPr>
            <sz val="10"/>
            <rFont val="Arial"/>
            <family val="2"/>
          </rPr>
          <t xml:space="preserve"> or </t>
        </r>
        <r>
          <rPr>
            <sz val="10"/>
            <color indexed="12"/>
            <rFont val="Arial"/>
            <family val="2"/>
          </rPr>
          <t xml:space="preserve">Cheque 
</t>
        </r>
        <r>
          <rPr>
            <sz val="10"/>
            <rFont val="Arial"/>
            <family val="2"/>
          </rPr>
          <t>Select</t>
        </r>
        <r>
          <rPr>
            <sz val="10"/>
            <color indexed="12"/>
            <rFont val="Arial"/>
            <family val="2"/>
          </rPr>
          <t xml:space="preserve"> Association </t>
        </r>
        <r>
          <rPr>
            <sz val="10"/>
            <rFont val="Arial"/>
            <family val="2"/>
          </rPr>
          <t>from drop down list
Select "</t>
        </r>
        <r>
          <rPr>
            <sz val="10"/>
            <color indexed="12"/>
            <rFont val="Arial"/>
            <family val="2"/>
          </rPr>
          <t>Y</t>
        </r>
        <r>
          <rPr>
            <sz val="10"/>
            <rFont val="Arial"/>
            <family val="2"/>
          </rPr>
          <t xml:space="preserve">" I accept conditions of entry
</t>
        </r>
        <r>
          <rPr>
            <u val="single"/>
            <sz val="10"/>
            <rFont val="Arial"/>
            <family val="2"/>
          </rPr>
          <t>Section 2 - Yellow fields</t>
        </r>
        <r>
          <rPr>
            <sz val="10"/>
            <rFont val="Arial"/>
            <family val="2"/>
          </rPr>
          <t xml:space="preserve">
Remember to list partner name for doubles, or select "Y" in yellow box for Partner Required. Select events "Y" in yellow box.
</t>
        </r>
        <r>
          <rPr>
            <b/>
            <i/>
            <u val="single"/>
            <sz val="10"/>
            <rFont val="Arial"/>
            <family val="2"/>
          </rPr>
          <t>EMAIL YOUR FILE</t>
        </r>
        <r>
          <rPr>
            <sz val="10"/>
            <rFont val="Arial"/>
            <family val="2"/>
          </rPr>
          <t xml:space="preserve">
Go to File, Save As and name your completed file.
Email the completed file as an attachment to the host.
Payment is required with entry fees to the host.  
</t>
        </r>
      </text>
    </comment>
    <comment ref="J7" authorId="2">
      <text>
        <r>
          <rPr>
            <b/>
            <sz val="8"/>
            <rFont val="Tahoma"/>
            <family val="2"/>
          </rPr>
          <t>John:</t>
        </r>
        <r>
          <rPr>
            <sz val="8"/>
            <rFont val="Tahoma"/>
            <family val="2"/>
          </rPr>
          <t xml:space="preserve">
If you do not have one, please type in "NEW"</t>
        </r>
      </text>
    </comment>
  </commentList>
</comments>
</file>

<file path=xl/comments4.xml><?xml version="1.0" encoding="utf-8"?>
<comments xmlns="http://schemas.openxmlformats.org/spreadsheetml/2006/main">
  <authors>
    <author>Simon Peake</author>
    <author>John</author>
    <author>Connell Family</author>
  </authors>
  <commentList>
    <comment ref="V5" authorId="0">
      <text>
        <r>
          <rPr>
            <b/>
            <i/>
            <sz val="10"/>
            <rFont val="Arial"/>
            <family val="2"/>
          </rPr>
          <t xml:space="preserve">           COMPLETE ALL SECTIONS</t>
        </r>
        <r>
          <rPr>
            <sz val="10"/>
            <rFont val="Arial"/>
            <family val="2"/>
          </rPr>
          <t xml:space="preserve">
      </t>
        </r>
        <r>
          <rPr>
            <u val="single"/>
            <sz val="10"/>
            <color indexed="17"/>
            <rFont val="Webdings"/>
            <family val="1"/>
          </rPr>
          <t>6</t>
        </r>
        <r>
          <rPr>
            <sz val="10"/>
            <rFont val="Arial"/>
            <family val="2"/>
          </rPr>
          <t xml:space="preserve">    Section 1 - Green 
      </t>
        </r>
        <r>
          <rPr>
            <u val="single"/>
            <sz val="10"/>
            <color indexed="60"/>
            <rFont val="Webdings"/>
            <family val="1"/>
          </rPr>
          <t>6</t>
        </r>
        <r>
          <rPr>
            <sz val="10"/>
            <rFont val="Arial"/>
            <family val="2"/>
          </rPr>
          <t xml:space="preserve">    Section 2 - Yellow 
</t>
        </r>
        <r>
          <rPr>
            <u val="single"/>
            <sz val="10"/>
            <rFont val="Arial"/>
            <family val="2"/>
          </rPr>
          <t>Section 1 - Green fields</t>
        </r>
        <r>
          <rPr>
            <sz val="10"/>
            <rFont val="Arial"/>
            <family val="2"/>
          </rPr>
          <t xml:space="preserve">
Select "</t>
        </r>
        <r>
          <rPr>
            <sz val="10"/>
            <color indexed="12"/>
            <rFont val="Arial"/>
            <family val="2"/>
          </rPr>
          <t>M</t>
        </r>
        <r>
          <rPr>
            <sz val="10"/>
            <rFont val="Arial"/>
            <family val="2"/>
          </rPr>
          <t xml:space="preserve"> or </t>
        </r>
        <r>
          <rPr>
            <sz val="10"/>
            <color indexed="12"/>
            <rFont val="Arial"/>
            <family val="2"/>
          </rPr>
          <t>F</t>
        </r>
        <r>
          <rPr>
            <sz val="10"/>
            <rFont val="Arial"/>
            <family val="2"/>
          </rPr>
          <t xml:space="preserve">" in </t>
        </r>
        <r>
          <rPr>
            <sz val="10"/>
            <color indexed="12"/>
            <rFont val="Arial"/>
            <family val="2"/>
          </rPr>
          <t>Gender</t>
        </r>
        <r>
          <rPr>
            <sz val="10"/>
            <rFont val="Arial"/>
            <family val="2"/>
          </rPr>
          <t xml:space="preserve"> to alter events shown.
</t>
        </r>
        <r>
          <rPr>
            <sz val="10"/>
            <color indexed="12"/>
            <rFont val="Arial"/>
            <family val="2"/>
          </rPr>
          <t>Date of Birth</t>
        </r>
        <r>
          <rPr>
            <sz val="10"/>
            <rFont val="Arial"/>
            <family val="2"/>
          </rPr>
          <t xml:space="preserve"> is a </t>
        </r>
        <r>
          <rPr>
            <b/>
            <u val="single"/>
            <sz val="10"/>
            <color indexed="10"/>
            <rFont val="Arial"/>
            <family val="2"/>
          </rPr>
          <t xml:space="preserve">mandatory field </t>
        </r>
        <r>
          <rPr>
            <sz val="10"/>
            <rFont val="Arial"/>
            <family val="2"/>
          </rPr>
          <t>to enter age events.
Select I</t>
        </r>
        <r>
          <rPr>
            <sz val="10"/>
            <color indexed="12"/>
            <rFont val="Arial"/>
            <family val="2"/>
          </rPr>
          <t>nternet Banking</t>
        </r>
        <r>
          <rPr>
            <sz val="10"/>
            <rFont val="Arial"/>
            <family val="2"/>
          </rPr>
          <t xml:space="preserve"> or </t>
        </r>
        <r>
          <rPr>
            <sz val="10"/>
            <color indexed="12"/>
            <rFont val="Arial"/>
            <family val="2"/>
          </rPr>
          <t xml:space="preserve">Cheque 
</t>
        </r>
        <r>
          <rPr>
            <sz val="10"/>
            <rFont val="Arial"/>
            <family val="2"/>
          </rPr>
          <t>Select</t>
        </r>
        <r>
          <rPr>
            <sz val="10"/>
            <color indexed="12"/>
            <rFont val="Arial"/>
            <family val="2"/>
          </rPr>
          <t xml:space="preserve"> Association </t>
        </r>
        <r>
          <rPr>
            <sz val="10"/>
            <rFont val="Arial"/>
            <family val="2"/>
          </rPr>
          <t>from drop down list
Select "</t>
        </r>
        <r>
          <rPr>
            <sz val="10"/>
            <color indexed="12"/>
            <rFont val="Arial"/>
            <family val="2"/>
          </rPr>
          <t>Y</t>
        </r>
        <r>
          <rPr>
            <sz val="10"/>
            <rFont val="Arial"/>
            <family val="2"/>
          </rPr>
          <t xml:space="preserve">" I accept conditions of entry
</t>
        </r>
        <r>
          <rPr>
            <u val="single"/>
            <sz val="10"/>
            <rFont val="Arial"/>
            <family val="2"/>
          </rPr>
          <t>Section 2 - Yellow fields</t>
        </r>
        <r>
          <rPr>
            <sz val="10"/>
            <rFont val="Arial"/>
            <family val="2"/>
          </rPr>
          <t xml:space="preserve">
Remember to list partner name for doubles, or select "Y" in yellow box for Partner Required. Select events "Y" in yellow box.
</t>
        </r>
        <r>
          <rPr>
            <b/>
            <i/>
            <u val="single"/>
            <sz val="10"/>
            <rFont val="Arial"/>
            <family val="2"/>
          </rPr>
          <t>EMAIL YOUR FILE</t>
        </r>
        <r>
          <rPr>
            <sz val="10"/>
            <rFont val="Arial"/>
            <family val="2"/>
          </rPr>
          <t xml:space="preserve">
Go to File, Save As and name your completed file.
Email the completed file as an attachment to the host.
Payment is required with entry fees to the host.  
</t>
        </r>
      </text>
    </comment>
    <comment ref="J7" authorId="1">
      <text>
        <r>
          <rPr>
            <b/>
            <sz val="8"/>
            <rFont val="Tahoma"/>
            <family val="2"/>
          </rPr>
          <t>John:</t>
        </r>
        <r>
          <rPr>
            <sz val="8"/>
            <rFont val="Tahoma"/>
            <family val="2"/>
          </rPr>
          <t xml:space="preserve">
If you do not have one, please type in "NEW"</t>
        </r>
      </text>
    </comment>
    <comment ref="A15" authorId="2">
      <text>
        <r>
          <rPr>
            <b/>
            <sz val="8"/>
            <rFont val="Tahoma"/>
            <family val="2"/>
          </rPr>
          <t>Change the Gender of the entry form, by selecting in 
Gender box 
i.e. M or F</t>
        </r>
      </text>
    </comment>
    <comment ref="R15" authorId="2">
      <text>
        <r>
          <rPr>
            <b/>
            <sz val="8"/>
            <rFont val="Tahoma"/>
            <family val="2"/>
          </rPr>
          <t xml:space="preserve">Select "Y" from Yellow drop down list.
Press delete to remove "Y".
</t>
        </r>
      </text>
    </comment>
  </commentList>
</comments>
</file>

<file path=xl/sharedStrings.xml><?xml version="1.0" encoding="utf-8"?>
<sst xmlns="http://schemas.openxmlformats.org/spreadsheetml/2006/main" count="565" uniqueCount="323">
  <si>
    <t>Auckland</t>
  </si>
  <si>
    <t>M</t>
  </si>
  <si>
    <t>Canterbury</t>
  </si>
  <si>
    <t>Eligible</t>
  </si>
  <si>
    <t>Entered</t>
  </si>
  <si>
    <t>Counties Manukau</t>
  </si>
  <si>
    <t>Open Men's Singles</t>
  </si>
  <si>
    <t>Hawkes Bay</t>
  </si>
  <si>
    <t>Open Men's Doubles</t>
  </si>
  <si>
    <t>?</t>
  </si>
  <si>
    <t>Manawatu</t>
  </si>
  <si>
    <t>Open Mixed Doubles</t>
  </si>
  <si>
    <t>Family Name</t>
  </si>
  <si>
    <t>First Name</t>
  </si>
  <si>
    <t>Phone Number</t>
  </si>
  <si>
    <t>Help</t>
  </si>
  <si>
    <t>Marlborough</t>
  </si>
  <si>
    <t>Men's B Grade Singles</t>
  </si>
  <si>
    <t>Nelson</t>
  </si>
  <si>
    <t>Men's B Grade Doubles</t>
  </si>
  <si>
    <t>Email Address</t>
  </si>
  <si>
    <t>Mobile Number</t>
  </si>
  <si>
    <t>Men's C Grade Singles</t>
  </si>
  <si>
    <t>North Taranaki</t>
  </si>
  <si>
    <t>Men's C Grade Doubles</t>
  </si>
  <si>
    <t>Street Address</t>
  </si>
  <si>
    <t>Gender</t>
  </si>
  <si>
    <t>Northland</t>
  </si>
  <si>
    <t>Men's D Grade Singles</t>
  </si>
  <si>
    <t>Otago</t>
  </si>
  <si>
    <t>Men's D Grade Doubles</t>
  </si>
  <si>
    <t>Suburb</t>
  </si>
  <si>
    <t>City</t>
  </si>
  <si>
    <t>Association</t>
  </si>
  <si>
    <t>South Canterbury</t>
  </si>
  <si>
    <t>Over 75 Men's Singles</t>
  </si>
  <si>
    <t>I accept conditions of entry</t>
  </si>
  <si>
    <t>Y</t>
  </si>
  <si>
    <t>Southland</t>
  </si>
  <si>
    <t>Over 75 Men's Doubles</t>
  </si>
  <si>
    <t>Waikato</t>
  </si>
  <si>
    <t>Over 75 Mixed Doubles</t>
  </si>
  <si>
    <t>ENTRY FEES</t>
  </si>
  <si>
    <t>Waitemata</t>
  </si>
  <si>
    <t>Over 70 Men's Singles</t>
  </si>
  <si>
    <t>Wanganui</t>
  </si>
  <si>
    <t>Over 70 Men's Doubles</t>
  </si>
  <si>
    <t>Event No and Name</t>
  </si>
  <si>
    <t>Partner Name or "Y" for Reqd</t>
  </si>
  <si>
    <t>Enter "Y" in Yellow box</t>
  </si>
  <si>
    <t>Wellington</t>
  </si>
  <si>
    <t>Over 70 Mixed Doubles</t>
  </si>
  <si>
    <t>New South Wales</t>
  </si>
  <si>
    <t>Over 65 Men's Singles</t>
  </si>
  <si>
    <t>Queensland</t>
  </si>
  <si>
    <t>Over 65 Men's Doubles</t>
  </si>
  <si>
    <t>Victoria</t>
  </si>
  <si>
    <t>Over Date</t>
  </si>
  <si>
    <t>Over 65 Mixed Doubles</t>
  </si>
  <si>
    <t>Fiji</t>
  </si>
  <si>
    <t>Over 60 Men's Singles</t>
  </si>
  <si>
    <t>Under Date</t>
  </si>
  <si>
    <t>Over 60 Men's Doubles</t>
  </si>
  <si>
    <t>Tasmania</t>
  </si>
  <si>
    <t>Over 60 Mixed Doubles</t>
  </si>
  <si>
    <t>Western Australia</t>
  </si>
  <si>
    <t>Over 50 Men's Singles</t>
  </si>
  <si>
    <t>Men's</t>
  </si>
  <si>
    <t>Over Age</t>
  </si>
  <si>
    <t>Over 50 Men's Doubles</t>
  </si>
  <si>
    <t>Over 50 Mixed Doubles</t>
  </si>
  <si>
    <t>Women's</t>
  </si>
  <si>
    <t>Under Age</t>
  </si>
  <si>
    <t>Over 40 Men's Singles</t>
  </si>
  <si>
    <t>Over 40 Men's Doubles</t>
  </si>
  <si>
    <t>Over 40 Mixed Doubles</t>
  </si>
  <si>
    <t>Over 30 Men's Singles</t>
  </si>
  <si>
    <t>Over 30 Men's Doubles</t>
  </si>
  <si>
    <t>Over 30 Mixed Doubles</t>
  </si>
  <si>
    <t>Under 21 Men's Singles</t>
  </si>
  <si>
    <t>Under 21 Men's Doubles</t>
  </si>
  <si>
    <t>Under 21 Mixed Doubles</t>
  </si>
  <si>
    <t>Under 18 Boy's Singles</t>
  </si>
  <si>
    <t>Under 18 Boy's Doubles</t>
  </si>
  <si>
    <t>Under 18 Mixed Doubles</t>
  </si>
  <si>
    <t>Under 15 Boy's Singles</t>
  </si>
  <si>
    <t>Under 15 Boy's Doubles</t>
  </si>
  <si>
    <t>Under 15 Mixed Doubles</t>
  </si>
  <si>
    <t>Under 13 Boy's Singles</t>
  </si>
  <si>
    <t>Under 13 Boy's Doubles</t>
  </si>
  <si>
    <t>Closing Date</t>
  </si>
  <si>
    <t>Under 13 Mixed Doubles</t>
  </si>
  <si>
    <t>Open Women's Singles</t>
  </si>
  <si>
    <t>Open Women's Doubles</t>
  </si>
  <si>
    <t>Women's B Grade Singles</t>
  </si>
  <si>
    <t>Women's B Grade Doubles</t>
  </si>
  <si>
    <t>Women's C Grade Singles</t>
  </si>
  <si>
    <t>Women's C Grade Doubles</t>
  </si>
  <si>
    <t>5.00pm</t>
  </si>
  <si>
    <t>Women's D Grade Singles</t>
  </si>
  <si>
    <t>Women's D Grade Doubles</t>
  </si>
  <si>
    <t>Over 75 Women's Singles</t>
  </si>
  <si>
    <t>Over 75 Women's Doubles</t>
  </si>
  <si>
    <t>Over 70 Women's Singles</t>
  </si>
  <si>
    <t>Over 70 Women's Doubles</t>
  </si>
  <si>
    <t>TTNZ Development Levy</t>
  </si>
  <si>
    <t>Over 65 Women's Singles</t>
  </si>
  <si>
    <t>TOTAL FEES DUE</t>
  </si>
  <si>
    <t>Over 65 Women's Doubles</t>
  </si>
  <si>
    <t>Competitor's Signature:</t>
  </si>
  <si>
    <t xml:space="preserve">I acknowledge that I have read and agree to the "Conditions of Entry". </t>
  </si>
  <si>
    <t>ENTRIES MUST BE ACCOMPANIED BY CORRECT FEES</t>
  </si>
  <si>
    <t>Over 60 Women's Singles</t>
  </si>
  <si>
    <t>Over 60 Women's Doubles</t>
  </si>
  <si>
    <t xml:space="preserve">Email your completed entry form to:   </t>
  </si>
  <si>
    <t>Over 50 Women's Singles</t>
  </si>
  <si>
    <t>Over 50 Women's Doubles</t>
  </si>
  <si>
    <t>Over 40 Women's Singles</t>
  </si>
  <si>
    <t>Over 40 Women's Doubles</t>
  </si>
  <si>
    <t>Over 30 Women's Singles</t>
  </si>
  <si>
    <t>Over 30 Women's Doubles</t>
  </si>
  <si>
    <t>Under 21 Women's Singles</t>
  </si>
  <si>
    <t>Under 21 Women's Doubles</t>
  </si>
  <si>
    <t>Under 18 Girl's Singles</t>
  </si>
  <si>
    <t>Under 18 Girl's Doubles</t>
  </si>
  <si>
    <t>Under 15 Girl's Singles</t>
  </si>
  <si>
    <t>Under 15 Girl's Doubles</t>
  </si>
  <si>
    <t>Under 13 Girl's Singles</t>
  </si>
  <si>
    <t>Under 13 Girl's Doubles</t>
  </si>
  <si>
    <t>30th April to 2nd May 2010</t>
  </si>
  <si>
    <t>2010 NORTH ISLAND OPEN CHAMPIONSHIPS</t>
  </si>
  <si>
    <t>TTNZ Tournament Name Table</t>
  </si>
  <si>
    <t>2010 NEW ZEALAND VETERAN OPEN INDIVIDUAL CHAMPIONSHIPS</t>
  </si>
  <si>
    <t>2010 NEW ZEALAND JUNIOR OPEN CHAMPIONSHIPS</t>
  </si>
  <si>
    <t>2010 SOUTH ISLAND OPEN CHAMPIONSHIPS</t>
  </si>
  <si>
    <t>2010 NEW ZEALAND SCHOOLS CHAMPIONSHIPS</t>
  </si>
  <si>
    <t>2010 NEW ZEALAND OPEN INDIVIDUAL CHAMPIONSHIPS</t>
  </si>
  <si>
    <t>HOST &amp; VENUE</t>
  </si>
  <si>
    <t>Table Tennis Manawatu</t>
  </si>
  <si>
    <t xml:space="preserve">TTNZ Tournament Dates </t>
  </si>
  <si>
    <t>TTNZ Hosts</t>
  </si>
  <si>
    <t>1st to 5th April 2010</t>
  </si>
  <si>
    <t>North Harbour Table Tennis Association</t>
  </si>
  <si>
    <t>  .</t>
  </si>
  <si>
    <t>Table Tennis South Canterbury</t>
  </si>
  <si>
    <t>Auckland Table Tennis Association</t>
  </si>
  <si>
    <t>Waikato Table Tennis Association</t>
  </si>
  <si>
    <t>Table Tennis Wellington</t>
  </si>
  <si>
    <t>PROPOSED TIMETABLE</t>
  </si>
  <si>
    <t>Days</t>
  </si>
  <si>
    <t>Date</t>
  </si>
  <si>
    <t>Month</t>
  </si>
  <si>
    <t>Times</t>
  </si>
  <si>
    <t xml:space="preserve">Friday </t>
  </si>
  <si>
    <t>April</t>
  </si>
  <si>
    <t>Monday</t>
  </si>
  <si>
    <t>January</t>
  </si>
  <si>
    <t>8.30am</t>
  </si>
  <si>
    <t>Wednesday</t>
  </si>
  <si>
    <t>March</t>
  </si>
  <si>
    <t>9.30am</t>
  </si>
  <si>
    <t>Saturday</t>
  </si>
  <si>
    <t>Thursday</t>
  </si>
  <si>
    <t>10.30am</t>
  </si>
  <si>
    <t>June</t>
  </si>
  <si>
    <t>11.00am</t>
  </si>
  <si>
    <t>Sunday</t>
  </si>
  <si>
    <t>July</t>
  </si>
  <si>
    <t>11.30am</t>
  </si>
  <si>
    <t>August</t>
  </si>
  <si>
    <t>12.00 noon</t>
  </si>
  <si>
    <t>September</t>
  </si>
  <si>
    <t>12.30pm</t>
  </si>
  <si>
    <t>October</t>
  </si>
  <si>
    <t>1.00pm</t>
  </si>
  <si>
    <t>November</t>
  </si>
  <si>
    <t>1.30pm</t>
  </si>
  <si>
    <t>December</t>
  </si>
  <si>
    <t>2.00pm</t>
  </si>
  <si>
    <t>3.30pm</t>
  </si>
  <si>
    <t>OFFICIALS</t>
  </si>
  <si>
    <t>4.00pm</t>
  </si>
  <si>
    <t>4.30pm</t>
  </si>
  <si>
    <t>Tournament Controller</t>
  </si>
  <si>
    <t>Tournament Referee</t>
  </si>
  <si>
    <t>5.30pm</t>
  </si>
  <si>
    <t>Deputy Tournament Referee</t>
  </si>
  <si>
    <t>6.00pm</t>
  </si>
  <si>
    <t>Deputy Tournament Manager</t>
  </si>
  <si>
    <t>7.00pm</t>
  </si>
  <si>
    <t>7.30pm</t>
  </si>
  <si>
    <t>Email:</t>
  </si>
  <si>
    <t>CONTACT</t>
  </si>
  <si>
    <t>8.00pm</t>
  </si>
  <si>
    <t>Website:</t>
  </si>
  <si>
    <t>Phone:</t>
  </si>
  <si>
    <t>8.30pm</t>
  </si>
  <si>
    <t>9.00pm</t>
  </si>
  <si>
    <t>9.30pm</t>
  </si>
  <si>
    <t>Closing Date for Entries and Payment</t>
  </si>
  <si>
    <t>10.00pm</t>
  </si>
  <si>
    <t>10.30pm</t>
  </si>
  <si>
    <t>Monday 15th February 2010 at 5:00pm</t>
  </si>
  <si>
    <t>Closing Date for Receipt of Entries and Payment is 5.00pm on Monday 17th August 2009</t>
  </si>
  <si>
    <t>TTNZ Liaison Officer</t>
  </si>
  <si>
    <t>Competition Manager</t>
  </si>
  <si>
    <t>Tournament Secretary</t>
  </si>
  <si>
    <t>CONDITIONS OF ENTRY</t>
  </si>
  <si>
    <t>EQUIPMENT</t>
  </si>
  <si>
    <t>Tables</t>
  </si>
  <si>
    <t>Nets</t>
  </si>
  <si>
    <t>Ball</t>
  </si>
  <si>
    <t>ELIGIBILITY</t>
  </si>
  <si>
    <t>Only registered members of TTNZ and players affiliated to ITTF member countries are eligible.</t>
  </si>
  <si>
    <t>TTNZ reserves the right to accept or reject entries in B, C &amp; D grade from players who do not appear on the rating list.</t>
  </si>
  <si>
    <t xml:space="preserve">Eligibility </t>
  </si>
  <si>
    <t>B Grade</t>
  </si>
  <si>
    <t>Men</t>
  </si>
  <si>
    <t>26 or below</t>
  </si>
  <si>
    <t>from the TTNZ Rating list as at:</t>
  </si>
  <si>
    <t>Women</t>
  </si>
  <si>
    <t>21 or below</t>
  </si>
  <si>
    <t>C Grade</t>
  </si>
  <si>
    <t>101 or below</t>
  </si>
  <si>
    <t>51 or below</t>
  </si>
  <si>
    <t>D Grade</t>
  </si>
  <si>
    <t>201 or below</t>
  </si>
  <si>
    <t>ENTRIES</t>
  </si>
  <si>
    <t>In addition to Open, Over 30, Under 21 and Graded events, no player may enter more than two age categories which must be consecutive (i.e. Under 15 and Under 18, or Over 40 and Over 50 etc).</t>
  </si>
  <si>
    <t>No player may enter more than 2 of the Open, B, C &amp; D Grade categories but may enter any consecutive two (i.e. Open and B, B and C, C and D), but not any other combinations.</t>
  </si>
  <si>
    <t>In addition to Open, and Graded events, no player may enter more than two age categories which must be consecutive (i.e. Under 15 and Under 18, or Over 40 and Over 50 etc).</t>
  </si>
  <si>
    <t>Any entrant wishing to receive acknowledgement of receipt of their entry form must enclose a stamped self-addressed envelope.  Otherwise entries will be processed without acknowledgement.</t>
  </si>
  <si>
    <t>Players enter at their own risk and no responsibility will be accepted for any injury received during the tournament.</t>
  </si>
  <si>
    <t>DRAWS &amp; MATCHES</t>
  </si>
  <si>
    <t xml:space="preserve">For singles events, section play shall be conducted on a round robin basis, followed by post-section knock-out play to which some players may be granted direct entry.  Round robins will be groups of 4 where possible with 2 players to qualify for the main </t>
  </si>
  <si>
    <t>For doubles events, seeded knock-out draws shall be conducted except where less than 6 pairs have entered, the round robin format may then be used.</t>
  </si>
  <si>
    <t>For singles events, section play shall be conducted on a round robin basis, followed by post-section knockout play to which some players may be granted direct entry. Round robins will be groups of 3, with 1 player to qualify for the main draw, and the rem</t>
  </si>
  <si>
    <t>CONDITIONS</t>
  </si>
  <si>
    <t>The New Zealand Sports Drug Agency reserves the right to conduct random drug testing.</t>
  </si>
  <si>
    <t>A separate team entry form has been sent to all Associations.</t>
  </si>
  <si>
    <t>Prizes will be presented.</t>
  </si>
  <si>
    <t>Doubles pairings shall wear the same colour shirts, unless entered as partner required.</t>
  </si>
  <si>
    <t>Prize money will be presented.</t>
  </si>
  <si>
    <t>Approved racket coverings must be used as per the ITTF list current at the date of the tournament.</t>
  </si>
  <si>
    <t>Medals will be presented.</t>
  </si>
  <si>
    <t>Internet Banking:</t>
  </si>
  <si>
    <t>Cheque:</t>
  </si>
  <si>
    <t xml:space="preserve">Age Under: </t>
  </si>
  <si>
    <t>Age Over:</t>
  </si>
  <si>
    <t>O/U Age</t>
  </si>
  <si>
    <t>In the event of cancellation of part or all of the event, refund is limited to the value of the applicable entry fees paid, and no additional compensation will be payable.</t>
  </si>
  <si>
    <t>Stag Nets</t>
  </si>
  <si>
    <t>IMR Ratings Number (from TTNZ list - or "NEW")</t>
  </si>
  <si>
    <t xml:space="preserve"> I certify that I qualify for entered age group events based on my over/under age</t>
  </si>
  <si>
    <t>SAT</t>
  </si>
  <si>
    <t>SUN</t>
  </si>
  <si>
    <t>FRI</t>
  </si>
  <si>
    <t>Bay of Plenty</t>
  </si>
  <si>
    <t>Event</t>
  </si>
  <si>
    <t>Age Under</t>
  </si>
  <si>
    <t>Age Over</t>
  </si>
  <si>
    <t>North Shore</t>
  </si>
  <si>
    <t>2.30pm</t>
  </si>
  <si>
    <t>3.00pm</t>
  </si>
  <si>
    <t>6.30pm</t>
  </si>
  <si>
    <t>Stag 3 Star White Plastic Ball</t>
  </si>
  <si>
    <t>Mobile:</t>
  </si>
  <si>
    <t xml:space="preserve">      I accept conditions of entry</t>
  </si>
  <si>
    <t>10.00am</t>
  </si>
  <si>
    <t>Tournament Director</t>
  </si>
  <si>
    <t>The Tournament Director is authorised to make any such decisions on any issues relating to the tournament that are</t>
  </si>
  <si>
    <t>Open &amp; C Grade begin</t>
  </si>
  <si>
    <t>Stag Americas</t>
  </si>
  <si>
    <t>Eligibility for age group events is determined by age as at 31st December of prior year for Under age events and 31st December of current year for Over age events. Proof of age may be required.</t>
  </si>
  <si>
    <t>Eligibility for B, C and D grade events shall be determined from the TTNZ Rating list as at the entry closing date;</t>
  </si>
  <si>
    <t>Entries must be accompanied by correct fees. TTNZ and the Tournament Host reserve the right to reject entries not accompanied by the correct fees.  Fees are refundable if advice of a withdrawal is received by the Tournament Host no later than 14 days after the entry closing date.</t>
  </si>
  <si>
    <t>TTNZ and the Tournament Host reserve the right to refuse any entry and to vary restrictions at their discretion.</t>
  </si>
  <si>
    <t>Both players in any doubles pairing should submit separate individual entries for the same doubles event.</t>
  </si>
  <si>
    <t>For singles events, section play shall be conducted on a round robin basis, followed by post-section knock-out play to which some players may be granted direct entry.  Round robins will be groups of 4 where possible with 2 players to qualify for the main draw.</t>
  </si>
  <si>
    <t>Any event with less than 4 singles entries or 3 doubles pairs may be cancelled at the discretion of the Host and TTNZ.  Players so affected will be entered in the next appropriate grade or age group.</t>
  </si>
  <si>
    <t>TTNZ Handbook regulations will be applied.  If an item is not covered by the TTNZ regulations, then the ITTF regulations will apply as appropriate.</t>
  </si>
  <si>
    <t>Matches shall be best of five advantage games to 11, except for Open Men's and Women's singles events where matches will be best of seven games after round-robin group play.</t>
  </si>
  <si>
    <t>No gluing shall be permitted inside the stadium other than within areas designated for the purpose.</t>
  </si>
  <si>
    <t>not covered by the TTNZ Handbook or entry form conditions.</t>
  </si>
  <si>
    <t xml:space="preserve">The Tournament Referee reserves the right to apply and enforce the ITTF Laws and Regulations of Table Tennis. </t>
  </si>
  <si>
    <t xml:space="preserve">Appeals against any decision by the Referee (other than those related to clothing or behaviour) must be lodged within 24 hours with the TTNZ Executive Director. </t>
  </si>
  <si>
    <t>Medals shall be presented as follows: Gold (all events), Silver (all events), Bronze (events with at least 16 entrants).</t>
  </si>
  <si>
    <t>Under 11 Boy's Singles</t>
  </si>
  <si>
    <t>Under 11 Boy's Doubles</t>
  </si>
  <si>
    <t>Under 11 Mixed Doubles</t>
  </si>
  <si>
    <t>Under 11 Girl's Singles</t>
  </si>
  <si>
    <t>Under 11 Girl's Doubles</t>
  </si>
  <si>
    <t>$AM$3:$AN$47</t>
  </si>
  <si>
    <t>$AM$48:$AN$95</t>
  </si>
  <si>
    <t>Players are restricted to entering a maximum of 2 consecutive grades (i.e. Open &amp; B Grade or B Grade &amp; C Grade or C Grade &amp; D Grade).</t>
  </si>
  <si>
    <t>Players are restricted to entering a maximum of 2 age groups (i.e. U21 &amp; U18 or U18 &amp; U15 or U15 &amp; U13 or U13 &amp; U11 or O30 &amp; O40 or O40 &amp; O50 or O50 &amp; O60 or O60 &amp; O65 or O65 &amp; O70 or O70 &amp; O75).</t>
  </si>
  <si>
    <t>F</t>
  </si>
  <si>
    <t>Venue: Arena 5, Barber Hall</t>
  </si>
  <si>
    <t xml:space="preserve">Waldegrave Street, </t>
  </si>
  <si>
    <t>Palmerston North</t>
  </si>
  <si>
    <t>Phone: (06) 3546840</t>
  </si>
  <si>
    <t>Mobile: 027 5533010</t>
  </si>
  <si>
    <t>Email: shonacudby@xtra.co.nz</t>
  </si>
  <si>
    <t>Entries Close Friday 29th June 6pm</t>
  </si>
  <si>
    <t>shonacudby@xtra.co.nz</t>
  </si>
  <si>
    <t>027 5533010</t>
  </si>
  <si>
    <t>http://ttnz.tournamentsoftware.com/</t>
  </si>
  <si>
    <t>020 628 0189072 00 Table Tennis Manawatu</t>
  </si>
  <si>
    <t>Table Tennis Manawatu, P O Box 7049, Palmerston North 4442</t>
  </si>
  <si>
    <t>20th to 22nd July 2018</t>
  </si>
  <si>
    <t>Shona Cudby</t>
  </si>
  <si>
    <t>Joachim Kusche</t>
  </si>
  <si>
    <t>06 3546840</t>
  </si>
  <si>
    <t>Under 18, Under 13</t>
  </si>
  <si>
    <t>Over 75, Over 60</t>
  </si>
  <si>
    <t>Under 15, Over 70</t>
  </si>
  <si>
    <t>B Grade, D Grade</t>
  </si>
  <si>
    <t>Over 40</t>
  </si>
  <si>
    <t>Continuation of Open and C Grade</t>
  </si>
  <si>
    <t>Under 21, Over 30</t>
  </si>
  <si>
    <t>Under 11, Over 50, Over 65</t>
  </si>
  <si>
    <t>Stuart McKinnon</t>
  </si>
  <si>
    <t>2018 NORTH ISLAND OPEN CHAMPIONSHIPS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</si>
</sst>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1409]dddd\,\ d\ mmmm\ yyyy"/>
    <numFmt numFmtId="175" formatCode="[$-1409]d\ mmmm\ yyyy;@"/>
    <numFmt numFmtId="176" formatCode="d/mm"/>
    <numFmt numFmtId="177" formatCode="d\ mmmm"/>
    <numFmt numFmtId="178" formatCode="d\ mmm"/>
    <numFmt numFmtId="179" formatCode="&quot;Yes&quot;;&quot;Yes&quot;;&quot;No&quot;"/>
    <numFmt numFmtId="180" formatCode="&quot;True&quot;;&quot;True&quot;;&quot;False&quot;"/>
    <numFmt numFmtId="181" formatCode="&quot;On&quot;;&quot;On&quot;;&quot;Off&quot;"/>
    <numFmt numFmtId="182" formatCode="[$€-2]\ #,##0.00_);[Red]\([$€-2]\ #,##0.00\)"/>
    <numFmt numFmtId="183" formatCode="d\ mmm\ yyyy"/>
    <numFmt numFmtId="184" formatCode="[$-1409]h:mm:ss\ \a\.m\./\p\.m\."/>
  </numFmts>
  <fonts count="8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name val="Trebuchet MS"/>
      <family val="2"/>
    </font>
    <font>
      <b/>
      <sz val="10"/>
      <name val="Arial"/>
      <family val="2"/>
    </font>
    <font>
      <sz val="10"/>
      <color indexed="8"/>
      <name val="Arial"/>
      <family val="2"/>
    </font>
    <font>
      <sz val="10"/>
      <name val="Trebuchet MS"/>
      <family val="2"/>
    </font>
    <font>
      <sz val="12"/>
      <name val="Trebuchet MS"/>
      <family val="2"/>
    </font>
    <font>
      <sz val="12"/>
      <name val="Arial"/>
      <family val="2"/>
    </font>
    <font>
      <b/>
      <sz val="10"/>
      <name val="Trebuchet MS"/>
      <family val="2"/>
    </font>
    <font>
      <b/>
      <sz val="10"/>
      <name val="Arial Narrow"/>
      <family val="2"/>
    </font>
    <font>
      <sz val="10"/>
      <name val="Webdings"/>
      <family val="1"/>
    </font>
    <font>
      <b/>
      <sz val="18"/>
      <name val="Arial"/>
      <family val="2"/>
    </font>
    <font>
      <sz val="9"/>
      <name val="Arial"/>
      <family val="2"/>
    </font>
    <font>
      <sz val="6"/>
      <color indexed="12"/>
      <name val="Arial"/>
      <family val="2"/>
    </font>
    <font>
      <sz val="6"/>
      <name val="Arial"/>
      <family val="2"/>
    </font>
    <font>
      <b/>
      <sz val="14"/>
      <color indexed="12"/>
      <name val="Trebuchet MS"/>
      <family val="2"/>
    </font>
    <font>
      <b/>
      <sz val="12"/>
      <color indexed="12"/>
      <name val="Arial"/>
      <family val="2"/>
    </font>
    <font>
      <sz val="12"/>
      <color indexed="12"/>
      <name val="Trebuchet MS"/>
      <family val="2"/>
    </font>
    <font>
      <sz val="8"/>
      <name val="Webdings"/>
      <family val="1"/>
    </font>
    <font>
      <sz val="14"/>
      <name val="Webdings"/>
      <family val="1"/>
    </font>
    <font>
      <b/>
      <sz val="10"/>
      <color indexed="12"/>
      <name val="Arial"/>
      <family val="2"/>
    </font>
    <font>
      <sz val="8"/>
      <color indexed="12"/>
      <name val="Arial"/>
      <family val="2"/>
    </font>
    <font>
      <b/>
      <sz val="8"/>
      <color indexed="12"/>
      <name val="Arial"/>
      <family val="2"/>
    </font>
    <font>
      <b/>
      <sz val="12"/>
      <color indexed="12"/>
      <name val="Trebuchet MS"/>
      <family val="2"/>
    </font>
    <font>
      <b/>
      <sz val="8"/>
      <name val="Arial"/>
      <family val="2"/>
    </font>
    <font>
      <i/>
      <sz val="8"/>
      <name val="Arial"/>
      <family val="2"/>
    </font>
    <font>
      <sz val="9"/>
      <name val="Webdings"/>
      <family val="1"/>
    </font>
    <font>
      <i/>
      <sz val="6"/>
      <name val="Arial"/>
      <family val="2"/>
    </font>
    <font>
      <sz val="7"/>
      <name val="Arial"/>
      <family val="2"/>
    </font>
    <font>
      <u val="single"/>
      <sz val="10"/>
      <name val="Arial"/>
      <family val="2"/>
    </font>
    <font>
      <sz val="7"/>
      <color indexed="12"/>
      <name val="Arial"/>
      <family val="2"/>
    </font>
    <font>
      <b/>
      <sz val="7"/>
      <color indexed="12"/>
      <name val="Arial"/>
      <family val="2"/>
    </font>
    <font>
      <u val="single"/>
      <sz val="8"/>
      <color indexed="12"/>
      <name val="Arial"/>
      <family val="2"/>
    </font>
    <font>
      <b/>
      <sz val="8"/>
      <name val="Trebuchet MS"/>
      <family val="2"/>
    </font>
    <font>
      <b/>
      <sz val="14"/>
      <name val="Arial"/>
      <family val="2"/>
    </font>
    <font>
      <sz val="7"/>
      <color indexed="8"/>
      <name val="Arial"/>
      <family val="2"/>
    </font>
    <font>
      <sz val="10"/>
      <color indexed="12"/>
      <name val="Arial"/>
      <family val="2"/>
    </font>
    <font>
      <sz val="7"/>
      <name val="Webdings"/>
      <family val="1"/>
    </font>
    <font>
      <b/>
      <sz val="7"/>
      <color indexed="12"/>
      <name val="Trebuchet MS"/>
      <family val="2"/>
    </font>
    <font>
      <b/>
      <sz val="7"/>
      <name val="Arial"/>
      <family val="2"/>
    </font>
    <font>
      <b/>
      <sz val="8"/>
      <name val="Tahoma"/>
      <family val="2"/>
    </font>
    <font>
      <b/>
      <i/>
      <sz val="10"/>
      <name val="Arial"/>
      <family val="2"/>
    </font>
    <font>
      <u val="single"/>
      <sz val="10"/>
      <color indexed="17"/>
      <name val="Webdings"/>
      <family val="1"/>
    </font>
    <font>
      <u val="single"/>
      <sz val="10"/>
      <color indexed="60"/>
      <name val="Webdings"/>
      <family val="1"/>
    </font>
    <font>
      <b/>
      <u val="single"/>
      <sz val="10"/>
      <color indexed="10"/>
      <name val="Arial"/>
      <family val="2"/>
    </font>
    <font>
      <b/>
      <i/>
      <u val="single"/>
      <sz val="10"/>
      <name val="Arial"/>
      <family val="2"/>
    </font>
    <font>
      <b/>
      <u val="single"/>
      <sz val="10"/>
      <name val="Arial"/>
      <family val="2"/>
    </font>
    <font>
      <b/>
      <sz val="18"/>
      <name val="Trebuchet MS"/>
      <family val="2"/>
    </font>
    <font>
      <sz val="10"/>
      <color indexed="30"/>
      <name val="Arial"/>
      <family val="2"/>
    </font>
    <font>
      <sz val="14"/>
      <name val="Arial"/>
      <family val="2"/>
    </font>
    <font>
      <b/>
      <sz val="9"/>
      <name val="Arial"/>
      <family val="2"/>
    </font>
    <font>
      <sz val="14"/>
      <name val="Trebuchet MS"/>
      <family val="2"/>
    </font>
    <font>
      <sz val="10"/>
      <color indexed="9"/>
      <name val="Arial Black"/>
      <family val="2"/>
    </font>
    <font>
      <b/>
      <sz val="8"/>
      <color indexed="9"/>
      <name val="Arial"/>
      <family val="2"/>
    </font>
    <font>
      <b/>
      <sz val="9"/>
      <color indexed="9"/>
      <name val="Arial"/>
      <family val="2"/>
    </font>
    <font>
      <sz val="10"/>
      <color indexed="18"/>
      <name val="Arial"/>
      <family val="2"/>
    </font>
    <font>
      <b/>
      <sz val="10"/>
      <color indexed="20"/>
      <name val="Arial"/>
      <family val="2"/>
    </font>
    <font>
      <sz val="10"/>
      <color indexed="20"/>
      <name val="Arial"/>
      <family val="2"/>
    </font>
    <font>
      <sz val="8"/>
      <name val="Tahoma"/>
      <family val="2"/>
    </font>
    <font>
      <b/>
      <sz val="9"/>
      <color indexed="10"/>
      <name val="Arial"/>
      <family val="2"/>
    </font>
    <font>
      <b/>
      <sz val="10"/>
      <color indexed="10"/>
      <name val="Arial"/>
      <family val="2"/>
    </font>
  </fonts>
  <fills count="20">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46"/>
        <bgColor indexed="64"/>
      </patternFill>
    </fill>
  </fills>
  <borders count="10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n"/>
      <right style="thin"/>
      <top style="thin"/>
      <bottom style="thin"/>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ck">
        <color indexed="23"/>
      </top>
      <bottom>
        <color indexed="63"/>
      </bottom>
    </border>
    <border>
      <left>
        <color indexed="63"/>
      </left>
      <right style="medium"/>
      <top style="thick">
        <color indexed="2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dotted"/>
      <right>
        <color indexed="63"/>
      </right>
      <top>
        <color indexed="63"/>
      </top>
      <bottom>
        <color indexed="63"/>
      </bottom>
    </border>
    <border>
      <left style="medium"/>
      <right>
        <color indexed="63"/>
      </right>
      <top style="medium"/>
      <bottom style="dotted"/>
    </border>
    <border>
      <left>
        <color indexed="63"/>
      </left>
      <right>
        <color indexed="63"/>
      </right>
      <top style="medium"/>
      <bottom style="dotted"/>
    </border>
    <border>
      <left>
        <color indexed="63"/>
      </left>
      <right style="dotted"/>
      <top>
        <color indexed="63"/>
      </top>
      <bottom style="dotted"/>
    </border>
    <border>
      <left style="dotted"/>
      <right style="dotted"/>
      <top style="medium"/>
      <bottom style="dotted"/>
    </border>
    <border>
      <left style="dotted"/>
      <right style="medium"/>
      <top style="medium"/>
      <bottom>
        <color indexed="63"/>
      </bottom>
    </border>
    <border>
      <left style="medium"/>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style="dotted"/>
      <right style="dotted"/>
      <top>
        <color indexed="63"/>
      </top>
      <bottom style="dotted"/>
    </border>
    <border>
      <left style="dotted"/>
      <right style="dotted"/>
      <top style="dotted"/>
      <bottom style="dotted"/>
    </border>
    <border>
      <left style="dotted"/>
      <right style="medium"/>
      <top style="dotted"/>
      <bottom style="dotted"/>
    </border>
    <border>
      <left style="dotted"/>
      <right style="dotted"/>
      <top style="dotted"/>
      <bottom style="medium"/>
    </border>
    <border>
      <left style="dotted"/>
      <right style="medium"/>
      <top>
        <color indexed="63"/>
      </top>
      <bottom style="dotted"/>
    </border>
    <border>
      <left style="thin"/>
      <right style="thin"/>
      <top style="thin"/>
      <bottom>
        <color indexed="63"/>
      </bottom>
    </border>
    <border>
      <left>
        <color indexed="63"/>
      </left>
      <right style="dotted"/>
      <top style="medium"/>
      <bottom style="dotted"/>
    </border>
    <border>
      <left style="dotted"/>
      <right style="medium"/>
      <top style="medium"/>
      <bottom style="dotted"/>
    </border>
    <border>
      <left style="dotted"/>
      <right style="dotted"/>
      <top>
        <color indexed="63"/>
      </top>
      <bottom style="medium"/>
    </border>
    <border>
      <left>
        <color indexed="63"/>
      </left>
      <right style="dotted"/>
      <top style="medium"/>
      <bottom>
        <color indexed="63"/>
      </bottom>
    </border>
    <border>
      <left>
        <color indexed="63"/>
      </left>
      <right>
        <color indexed="63"/>
      </right>
      <top style="medium"/>
      <bottom>
        <color indexed="63"/>
      </bottom>
    </border>
    <border>
      <left style="medium"/>
      <right>
        <color indexed="63"/>
      </right>
      <top style="dotted"/>
      <bottom style="dotted"/>
    </border>
    <border>
      <left>
        <color indexed="63"/>
      </left>
      <right>
        <color indexed="63"/>
      </right>
      <top style="dotted"/>
      <bottom style="dotted"/>
    </border>
    <border>
      <left style="thin"/>
      <right style="thin"/>
      <top>
        <color indexed="63"/>
      </top>
      <bottom style="thin"/>
    </border>
    <border>
      <left style="dotted"/>
      <right style="dotted"/>
      <top style="dotted"/>
      <bottom>
        <color indexed="63"/>
      </bottom>
    </border>
    <border>
      <left style="dotted"/>
      <right style="medium"/>
      <top style="dotted"/>
      <bottom style="thick"/>
    </border>
    <border>
      <left>
        <color indexed="63"/>
      </left>
      <right style="thin"/>
      <top style="medium"/>
      <bottom>
        <color indexed="63"/>
      </bottom>
    </border>
    <border>
      <left>
        <color indexed="63"/>
      </left>
      <right style="medium"/>
      <top style="medium"/>
      <bottom style="thin"/>
    </border>
    <border>
      <left>
        <color indexed="63"/>
      </left>
      <right style="thin"/>
      <top>
        <color indexed="63"/>
      </top>
      <bottom style="double"/>
    </border>
    <border>
      <left>
        <color indexed="63"/>
      </left>
      <right>
        <color indexed="63"/>
      </right>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thick">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ck">
        <color indexed="23"/>
      </left>
      <right>
        <color indexed="63"/>
      </right>
      <top style="medium">
        <color indexed="23"/>
      </top>
      <bottom>
        <color indexed="63"/>
      </bottom>
    </border>
    <border>
      <left>
        <color indexed="63"/>
      </left>
      <right style="medium">
        <color indexed="23"/>
      </right>
      <top>
        <color indexed="63"/>
      </top>
      <bottom>
        <color indexed="63"/>
      </bottom>
    </border>
    <border>
      <left>
        <color indexed="63"/>
      </left>
      <right>
        <color indexed="63"/>
      </right>
      <top>
        <color indexed="63"/>
      </top>
      <bottom style="dotted">
        <color indexed="55"/>
      </bottom>
    </border>
    <border>
      <left>
        <color indexed="63"/>
      </left>
      <right>
        <color indexed="63"/>
      </right>
      <top style="dotted">
        <color indexed="55"/>
      </top>
      <bottom style="dotted">
        <color indexed="55"/>
      </bottom>
    </border>
    <border>
      <left style="thick">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dotted"/>
      <bottom style="medium"/>
    </border>
    <border>
      <left style="medium">
        <color indexed="23"/>
      </left>
      <right style="medium">
        <color indexed="23"/>
      </right>
      <top>
        <color indexed="63"/>
      </top>
      <bottom>
        <color indexed="63"/>
      </bottom>
    </border>
    <border>
      <left style="medium"/>
      <right>
        <color indexed="63"/>
      </right>
      <top style="dotted"/>
      <bottom style="medium"/>
    </border>
    <border>
      <left>
        <color indexed="63"/>
      </left>
      <right>
        <color indexed="63"/>
      </right>
      <top style="medium"/>
      <bottom style="medium"/>
    </border>
    <border>
      <left>
        <color indexed="63"/>
      </left>
      <right style="dotted"/>
      <top style="dotted"/>
      <bottom style="medium"/>
    </border>
    <border>
      <left style="dotted"/>
      <right>
        <color indexed="63"/>
      </right>
      <top style="dotted"/>
      <bottom style="dotted"/>
    </border>
    <border>
      <left>
        <color indexed="63"/>
      </left>
      <right style="dotted"/>
      <top style="dotted"/>
      <bottom style="dotted"/>
    </border>
    <border>
      <left style="dotted"/>
      <right style="dotted"/>
      <top style="medium"/>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color indexed="63"/>
      </right>
      <top>
        <color indexed="63"/>
      </top>
      <bottom style="dotted">
        <color indexed="23"/>
      </bottom>
    </border>
    <border>
      <left>
        <color indexed="63"/>
      </left>
      <right style="medium">
        <color indexed="23"/>
      </right>
      <top>
        <color indexed="63"/>
      </top>
      <bottom style="dotted">
        <color indexed="23"/>
      </bottom>
    </border>
    <border>
      <left style="medium">
        <color indexed="23"/>
      </left>
      <right style="medium">
        <color indexed="23"/>
      </right>
      <top>
        <color indexed="63"/>
      </top>
      <bottom style="medium">
        <color indexed="23"/>
      </bottom>
    </border>
    <border>
      <left style="dotted"/>
      <right>
        <color indexed="63"/>
      </right>
      <top style="dotted"/>
      <bottom style="medium"/>
    </border>
    <border>
      <left style="thin"/>
      <right>
        <color indexed="63"/>
      </right>
      <top>
        <color indexed="63"/>
      </top>
      <bottom style="double"/>
    </border>
    <border>
      <left style="thin"/>
      <right>
        <color indexed="63"/>
      </right>
      <top>
        <color indexed="63"/>
      </top>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8" borderId="1" applyNumberFormat="0" applyAlignment="0" applyProtection="0"/>
    <xf numFmtId="0" fontId="14" fillId="0" borderId="6" applyNumberFormat="0" applyFill="0" applyAlignment="0" applyProtection="0"/>
    <xf numFmtId="0" fontId="15" fillId="17" borderId="0" applyNumberFormat="0" applyBorder="0" applyAlignment="0" applyProtection="0"/>
    <xf numFmtId="0" fontId="0" fillId="5"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75">
    <xf numFmtId="0" fontId="0" fillId="0" borderId="0" xfId="0" applyAlignment="1">
      <alignment/>
    </xf>
    <xf numFmtId="0" fontId="0" fillId="0" borderId="10" xfId="0" applyBorder="1" applyAlignment="1">
      <alignment/>
    </xf>
    <xf numFmtId="0" fontId="21" fillId="0" borderId="11" xfId="0" applyFont="1" applyFill="1" applyBorder="1" applyAlignment="1" applyProtection="1">
      <alignment horizontal="left"/>
      <protection hidden="1"/>
    </xf>
    <xf numFmtId="0" fontId="21" fillId="0" borderId="11" xfId="0" applyFont="1" applyBorder="1" applyAlignment="1" applyProtection="1">
      <alignment horizontal="left"/>
      <protection hidden="1"/>
    </xf>
    <xf numFmtId="0" fontId="0" fillId="0" borderId="11" xfId="0" applyBorder="1" applyAlignment="1" applyProtection="1">
      <alignment/>
      <protection hidden="1"/>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xf>
    <xf numFmtId="0" fontId="22" fillId="0" borderId="13" xfId="0" applyFont="1" applyBorder="1" applyAlignment="1" applyProtection="1">
      <alignment horizontal="center"/>
      <protection locked="0"/>
    </xf>
    <xf numFmtId="0" fontId="0" fillId="0" borderId="0" xfId="0" applyAlignment="1">
      <alignment horizontal="center" readingOrder="1"/>
    </xf>
    <xf numFmtId="0" fontId="0" fillId="0" borderId="14" xfId="0" applyBorder="1" applyAlignment="1">
      <alignment/>
    </xf>
    <xf numFmtId="0" fontId="0" fillId="0" borderId="0" xfId="0" applyBorder="1" applyAlignment="1" applyProtection="1">
      <alignment horizontal="left"/>
      <protection hidden="1"/>
    </xf>
    <xf numFmtId="0" fontId="0" fillId="0" borderId="0" xfId="0" applyBorder="1" applyAlignment="1" applyProtection="1">
      <alignment/>
      <protection hidden="1"/>
    </xf>
    <xf numFmtId="0" fontId="0" fillId="0" borderId="0" xfId="0" applyAlignment="1">
      <alignment wrapText="1"/>
    </xf>
    <xf numFmtId="0" fontId="0" fillId="0" borderId="0" xfId="0" applyBorder="1" applyAlignment="1">
      <alignment/>
    </xf>
    <xf numFmtId="0" fontId="0" fillId="0" borderId="15" xfId="0" applyBorder="1" applyAlignment="1">
      <alignment/>
    </xf>
    <xf numFmtId="0" fontId="22" fillId="0" borderId="0" xfId="0" applyFont="1" applyBorder="1" applyAlignment="1">
      <alignment horizontal="center"/>
    </xf>
    <xf numFmtId="0" fontId="20" fillId="0" borderId="0" xfId="0" applyFont="1" applyAlignment="1">
      <alignment horizontal="center"/>
    </xf>
    <xf numFmtId="0" fontId="23" fillId="0" borderId="0" xfId="0" applyFont="1" applyAlignment="1" applyProtection="1">
      <alignment vertical="top" wrapText="1" readingOrder="1"/>
      <protection locked="0"/>
    </xf>
    <xf numFmtId="0" fontId="23" fillId="0" borderId="0" xfId="0" applyFont="1" applyAlignment="1" applyProtection="1">
      <alignment horizontal="center" vertical="top" wrapText="1" readingOrder="1"/>
      <protection locked="0"/>
    </xf>
    <xf numFmtId="1" fontId="23" fillId="0" borderId="0" xfId="0" applyNumberFormat="1" applyFont="1" applyAlignment="1" applyProtection="1">
      <alignment horizontal="center" vertical="top" wrapText="1" readingOrder="1"/>
      <protection locked="0"/>
    </xf>
    <xf numFmtId="0" fontId="0" fillId="0" borderId="16" xfId="0" applyBorder="1" applyAlignment="1">
      <alignment/>
    </xf>
    <xf numFmtId="0" fontId="21" fillId="0" borderId="17" xfId="0" applyFont="1" applyFill="1" applyBorder="1" applyAlignment="1" applyProtection="1">
      <alignment horizontal="center"/>
      <protection hidden="1"/>
    </xf>
    <xf numFmtId="0" fontId="0" fillId="0" borderId="17" xfId="0" applyBorder="1" applyAlignment="1">
      <alignment/>
    </xf>
    <xf numFmtId="0" fontId="24" fillId="0" borderId="17" xfId="0" applyFont="1" applyBorder="1" applyAlignment="1" applyProtection="1">
      <alignment horizontal="left"/>
      <protection hidden="1"/>
    </xf>
    <xf numFmtId="0" fontId="0" fillId="0" borderId="17" xfId="0" applyBorder="1" applyAlignment="1" applyProtection="1">
      <alignment/>
      <protection hidden="1"/>
    </xf>
    <xf numFmtId="0" fontId="0" fillId="0" borderId="18" xfId="0" applyBorder="1" applyAlignment="1">
      <alignment/>
    </xf>
    <xf numFmtId="0" fontId="20" fillId="7" borderId="19" xfId="0" applyFont="1" applyFill="1" applyBorder="1" applyAlignment="1">
      <alignment/>
    </xf>
    <xf numFmtId="0" fontId="20" fillId="7" borderId="20" xfId="0" applyFont="1" applyFill="1" applyBorder="1" applyAlignment="1">
      <alignment/>
    </xf>
    <xf numFmtId="0" fontId="0" fillId="0" borderId="13" xfId="0" applyBorder="1" applyAlignment="1">
      <alignment horizontal="center"/>
    </xf>
    <xf numFmtId="0" fontId="0" fillId="0" borderId="21" xfId="0" applyBorder="1" applyAlignment="1">
      <alignment/>
    </xf>
    <xf numFmtId="0" fontId="27" fillId="0" borderId="0" xfId="0" applyFont="1" applyFill="1" applyBorder="1" applyAlignment="1" applyProtection="1">
      <alignment horizontal="center"/>
      <protection hidden="1"/>
    </xf>
    <xf numFmtId="0" fontId="27" fillId="0" borderId="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Fill="1" applyBorder="1" applyAlignment="1" applyProtection="1">
      <alignment horizontal="center" vertical="center"/>
      <protection hidden="1"/>
    </xf>
    <xf numFmtId="0" fontId="0" fillId="0" borderId="22" xfId="0" applyBorder="1" applyAlignment="1">
      <alignment/>
    </xf>
    <xf numFmtId="0" fontId="20" fillId="0" borderId="23" xfId="0" applyFont="1" applyBorder="1" applyAlignment="1">
      <alignment/>
    </xf>
    <xf numFmtId="0" fontId="20" fillId="0" borderId="24" xfId="0" applyFont="1" applyBorder="1" applyAlignment="1">
      <alignment/>
    </xf>
    <xf numFmtId="0" fontId="29" fillId="0" borderId="0" xfId="0" applyFont="1" applyFill="1" applyBorder="1" applyAlignment="1" applyProtection="1">
      <alignment horizontal="center" vertical="center"/>
      <protection hidden="1"/>
    </xf>
    <xf numFmtId="0" fontId="0" fillId="0" borderId="0" xfId="0" applyBorder="1" applyAlignment="1">
      <alignment/>
    </xf>
    <xf numFmtId="0" fontId="0" fillId="0" borderId="0" xfId="0" applyBorder="1" applyAlignment="1" applyProtection="1">
      <alignment horizontal="left"/>
      <protection locked="0"/>
    </xf>
    <xf numFmtId="0" fontId="30" fillId="10" borderId="25"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xf>
    <xf numFmtId="0" fontId="0" fillId="0" borderId="26" xfId="0" applyBorder="1" applyAlignment="1">
      <alignment/>
    </xf>
    <xf numFmtId="0" fontId="32" fillId="0" borderId="0" xfId="0" applyFont="1" applyBorder="1" applyAlignment="1" applyProtection="1">
      <alignment vertical="top"/>
      <protection hidden="1"/>
    </xf>
    <xf numFmtId="0" fontId="0" fillId="0" borderId="0" xfId="0" applyFont="1" applyBorder="1" applyAlignment="1" applyProtection="1">
      <alignment horizontal="center"/>
      <protection hidden="1"/>
    </xf>
    <xf numFmtId="0" fontId="20" fillId="0" borderId="0" xfId="0" applyFont="1" applyBorder="1" applyAlignment="1" applyProtection="1">
      <alignment/>
      <protection hidden="1"/>
    </xf>
    <xf numFmtId="0" fontId="33" fillId="0" borderId="0" xfId="0" applyFont="1" applyBorder="1" applyAlignment="1" applyProtection="1">
      <alignment/>
      <protection hidden="1"/>
    </xf>
    <xf numFmtId="0" fontId="33" fillId="0" borderId="0" xfId="0" applyFont="1" applyBorder="1" applyAlignment="1" applyProtection="1">
      <alignment/>
      <protection hidden="1"/>
    </xf>
    <xf numFmtId="0" fontId="32" fillId="0" borderId="0" xfId="0" applyFont="1" applyBorder="1" applyAlignment="1" applyProtection="1">
      <alignment vertical="top"/>
      <protection hidden="1"/>
    </xf>
    <xf numFmtId="0" fontId="32" fillId="0" borderId="0" xfId="0" applyFont="1" applyFill="1" applyBorder="1" applyAlignment="1">
      <alignment vertical="top"/>
    </xf>
    <xf numFmtId="0" fontId="0" fillId="0" borderId="0" xfId="0" applyFill="1" applyBorder="1" applyAlignment="1">
      <alignment/>
    </xf>
    <xf numFmtId="0" fontId="32" fillId="0" borderId="27" xfId="0" applyFont="1" applyBorder="1" applyAlignment="1">
      <alignment/>
    </xf>
    <xf numFmtId="0" fontId="30" fillId="0" borderId="27" xfId="0" applyFont="1" applyFill="1" applyBorder="1" applyAlignment="1">
      <alignment horizontal="center" vertical="center"/>
    </xf>
    <xf numFmtId="0" fontId="31" fillId="0" borderId="0" xfId="0" applyFont="1" applyFill="1" applyBorder="1" applyAlignment="1">
      <alignment horizontal="left"/>
    </xf>
    <xf numFmtId="0" fontId="0" fillId="0" borderId="13" xfId="0" applyBorder="1" applyAlignment="1">
      <alignment/>
    </xf>
    <xf numFmtId="0" fontId="0" fillId="0" borderId="26" xfId="0" applyFill="1" applyBorder="1" applyAlignment="1">
      <alignment/>
    </xf>
    <xf numFmtId="0" fontId="0" fillId="0" borderId="0" xfId="0" applyFont="1" applyFill="1" applyBorder="1" applyAlignment="1">
      <alignment horizontal="center"/>
    </xf>
    <xf numFmtId="0" fontId="33" fillId="0" borderId="0" xfId="0" applyFont="1" applyBorder="1" applyAlignment="1" applyProtection="1">
      <alignment vertical="top"/>
      <protection hidden="1"/>
    </xf>
    <xf numFmtId="0" fontId="0" fillId="0" borderId="0" xfId="0" applyFill="1" applyBorder="1" applyAlignment="1">
      <alignment/>
    </xf>
    <xf numFmtId="0" fontId="20" fillId="0" borderId="0" xfId="0" applyFont="1" applyFill="1" applyBorder="1" applyAlignment="1" applyProtection="1">
      <alignment/>
      <protection hidden="1"/>
    </xf>
    <xf numFmtId="0" fontId="0" fillId="0" borderId="0" xfId="0" applyFill="1" applyBorder="1" applyAlignment="1" applyProtection="1">
      <alignment/>
      <protection hidden="1"/>
    </xf>
    <xf numFmtId="0" fontId="32" fillId="0" borderId="0" xfId="0" applyFont="1" applyBorder="1" applyAlignment="1" applyProtection="1">
      <alignment horizontal="left" vertical="top"/>
      <protection hidden="1"/>
    </xf>
    <xf numFmtId="0" fontId="0" fillId="0" borderId="0" xfId="0" applyFont="1" applyFill="1" applyBorder="1" applyAlignment="1" applyProtection="1">
      <alignment horizontal="center"/>
      <protection hidden="1"/>
    </xf>
    <xf numFmtId="0" fontId="33" fillId="0" borderId="27" xfId="0" applyFont="1" applyBorder="1" applyAlignment="1">
      <alignment/>
    </xf>
    <xf numFmtId="0" fontId="29" fillId="0" borderId="0" xfId="0" applyFont="1" applyBorder="1" applyAlignment="1">
      <alignment/>
    </xf>
    <xf numFmtId="0" fontId="34" fillId="16" borderId="13" xfId="0" applyFont="1" applyFill="1" applyBorder="1" applyAlignment="1" applyProtection="1">
      <alignment horizontal="center" vertical="justify"/>
      <protection hidden="1" locked="0"/>
    </xf>
    <xf numFmtId="0" fontId="0" fillId="0" borderId="27" xfId="0" applyBorder="1" applyAlignment="1">
      <alignment/>
    </xf>
    <xf numFmtId="0" fontId="0" fillId="0" borderId="26" xfId="0" applyFill="1" applyBorder="1" applyAlignment="1">
      <alignment/>
    </xf>
    <xf numFmtId="0" fontId="20" fillId="0" borderId="26" xfId="0" applyFont="1" applyFill="1" applyBorder="1" applyAlignment="1">
      <alignment/>
    </xf>
    <xf numFmtId="0" fontId="33" fillId="0" borderId="0" xfId="0" applyFont="1" applyBorder="1" applyAlignment="1" applyProtection="1">
      <alignment vertical="top"/>
      <protection hidden="1"/>
    </xf>
    <xf numFmtId="0" fontId="32" fillId="0" borderId="0" xfId="0" applyFont="1" applyBorder="1" applyAlignment="1" applyProtection="1">
      <alignment horizontal="center" vertical="top"/>
      <protection hidden="1"/>
    </xf>
    <xf numFmtId="0" fontId="33" fillId="0" borderId="0" xfId="0" applyFont="1" applyBorder="1" applyAlignment="1">
      <alignment horizontal="center" vertical="top"/>
    </xf>
    <xf numFmtId="0" fontId="0" fillId="0" borderId="27" xfId="0" applyBorder="1" applyAlignment="1">
      <alignment/>
    </xf>
    <xf numFmtId="0" fontId="29" fillId="0" borderId="0" xfId="0" applyFont="1" applyFill="1" applyBorder="1" applyAlignment="1">
      <alignment horizontal="center"/>
    </xf>
    <xf numFmtId="0" fontId="29" fillId="0" borderId="0" xfId="0" applyFont="1" applyFill="1" applyBorder="1" applyAlignment="1">
      <alignment/>
    </xf>
    <xf numFmtId="0" fontId="20" fillId="0" borderId="26" xfId="0" applyFont="1" applyFill="1" applyBorder="1" applyAlignment="1" applyProtection="1">
      <alignment/>
      <protection hidden="1"/>
    </xf>
    <xf numFmtId="0" fontId="37" fillId="0" borderId="0" xfId="0" applyFont="1" applyFill="1" applyBorder="1" applyAlignment="1" applyProtection="1">
      <alignment horizontal="center" vertical="center"/>
      <protection hidden="1"/>
    </xf>
    <xf numFmtId="0" fontId="0" fillId="0" borderId="28" xfId="0" applyBorder="1" applyAlignment="1">
      <alignment/>
    </xf>
    <xf numFmtId="0" fontId="38" fillId="0" borderId="0" xfId="0" applyFont="1" applyFill="1" applyBorder="1" applyAlignment="1">
      <alignment horizontal="center"/>
    </xf>
    <xf numFmtId="0" fontId="0" fillId="0" borderId="29" xfId="0" applyFill="1" applyBorder="1" applyAlignment="1">
      <alignment/>
    </xf>
    <xf numFmtId="0" fontId="0" fillId="0" borderId="0" xfId="0" applyFont="1" applyFill="1" applyBorder="1" applyAlignment="1" applyProtection="1">
      <alignment horizontal="left"/>
      <protection locked="0"/>
    </xf>
    <xf numFmtId="0" fontId="39" fillId="16" borderId="13" xfId="0" applyFont="1" applyFill="1" applyBorder="1" applyAlignment="1" applyProtection="1">
      <alignment horizontal="center"/>
      <protection locked="0"/>
    </xf>
    <xf numFmtId="0" fontId="39" fillId="16" borderId="13" xfId="0" applyFont="1" applyFill="1" applyBorder="1" applyAlignment="1">
      <alignment horizontal="center"/>
    </xf>
    <xf numFmtId="0" fontId="0" fillId="0" borderId="0" xfId="0" applyFill="1" applyBorder="1" applyAlignment="1">
      <alignment horizontal="center" vertical="center"/>
    </xf>
    <xf numFmtId="1" fontId="0" fillId="0" borderId="0" xfId="0" applyNumberFormat="1" applyAlignment="1">
      <alignment/>
    </xf>
    <xf numFmtId="0" fontId="39" fillId="16" borderId="30" xfId="0" applyFont="1" applyFill="1" applyBorder="1" applyAlignment="1" applyProtection="1">
      <alignment horizontal="center"/>
      <protection locked="0"/>
    </xf>
    <xf numFmtId="0" fontId="41" fillId="0" borderId="31" xfId="0" applyFont="1" applyFill="1" applyBorder="1" applyAlignment="1" applyProtection="1">
      <alignment horizontal="center"/>
      <protection locked="0"/>
    </xf>
    <xf numFmtId="0" fontId="32" fillId="0" borderId="0" xfId="0" applyFont="1" applyBorder="1" applyAlignment="1">
      <alignment horizontal="left" vertical="top"/>
    </xf>
    <xf numFmtId="0" fontId="0" fillId="0" borderId="0" xfId="0" applyBorder="1" applyAlignment="1">
      <alignment horizontal="left"/>
    </xf>
    <xf numFmtId="0" fontId="0" fillId="0" borderId="27" xfId="0" applyBorder="1" applyAlignment="1">
      <alignment horizontal="left"/>
    </xf>
    <xf numFmtId="0" fontId="0" fillId="0" borderId="0" xfId="0" applyAlignment="1">
      <alignment horizontal="left" wrapText="1"/>
    </xf>
    <xf numFmtId="0" fontId="43" fillId="0" borderId="32" xfId="0" applyFont="1" applyBorder="1" applyAlignment="1">
      <alignment horizontal="center" vertical="center"/>
    </xf>
    <xf numFmtId="0" fontId="44" fillId="0" borderId="31" xfId="0" applyFont="1" applyBorder="1" applyAlignment="1">
      <alignment horizontal="left" vertical="center"/>
    </xf>
    <xf numFmtId="0" fontId="0" fillId="0" borderId="31" xfId="0" applyBorder="1" applyAlignment="1">
      <alignment horizontal="center"/>
    </xf>
    <xf numFmtId="0" fontId="44" fillId="0" borderId="0" xfId="0" applyFont="1" applyBorder="1" applyAlignment="1">
      <alignment horizontal="center"/>
    </xf>
    <xf numFmtId="0" fontId="44" fillId="0" borderId="31" xfId="0" applyFont="1" applyBorder="1" applyAlignment="1" applyProtection="1">
      <alignment horizontal="right" vertical="center"/>
      <protection hidden="1"/>
    </xf>
    <xf numFmtId="0" fontId="45" fillId="0" borderId="0" xfId="0" applyFont="1" applyFill="1" applyBorder="1" applyAlignment="1" applyProtection="1">
      <alignment horizontal="center" vertical="center"/>
      <protection hidden="1"/>
    </xf>
    <xf numFmtId="0" fontId="0" fillId="0" borderId="33" xfId="0" applyBorder="1" applyAlignment="1" applyProtection="1">
      <alignment/>
      <protection hidden="1"/>
    </xf>
    <xf numFmtId="0" fontId="46" fillId="0" borderId="0" xfId="0" applyFont="1" applyFill="1" applyBorder="1" applyAlignment="1" applyProtection="1">
      <alignment horizontal="center" vertical="center"/>
      <protection hidden="1"/>
    </xf>
    <xf numFmtId="0" fontId="20" fillId="0" borderId="34" xfId="0" applyFont="1" applyFill="1" applyBorder="1" applyAlignment="1" applyProtection="1">
      <alignment horizontal="center"/>
      <protection hidden="1"/>
    </xf>
    <xf numFmtId="0" fontId="0" fillId="0" borderId="35" xfId="0" applyFill="1" applyBorder="1" applyAlignment="1" applyProtection="1">
      <alignment/>
      <protection hidden="1"/>
    </xf>
    <xf numFmtId="0" fontId="20" fillId="0" borderId="35" xfId="0" applyFont="1" applyFill="1" applyBorder="1" applyAlignment="1" applyProtection="1">
      <alignment/>
      <protection hidden="1"/>
    </xf>
    <xf numFmtId="0" fontId="0" fillId="0" borderId="36" xfId="0" applyBorder="1" applyAlignment="1">
      <alignment/>
    </xf>
    <xf numFmtId="0" fontId="43" fillId="0" borderId="37" xfId="0" applyFont="1" applyFill="1" applyBorder="1" applyAlignment="1" applyProtection="1">
      <alignment horizontal="center"/>
      <protection hidden="1"/>
    </xf>
    <xf numFmtId="172" fontId="0" fillId="0" borderId="37" xfId="0" applyNumberFormat="1" applyFill="1" applyBorder="1" applyAlignment="1" applyProtection="1">
      <alignment horizontal="right"/>
      <protection hidden="1"/>
    </xf>
    <xf numFmtId="172" fontId="0" fillId="0" borderId="37" xfId="0" applyNumberFormat="1" applyFill="1" applyBorder="1" applyAlignment="1" applyProtection="1">
      <alignment/>
      <protection hidden="1"/>
    </xf>
    <xf numFmtId="0" fontId="0" fillId="17" borderId="38" xfId="0" applyFill="1" applyBorder="1" applyAlignment="1" applyProtection="1">
      <alignment horizontal="center"/>
      <protection locked="0"/>
    </xf>
    <xf numFmtId="0" fontId="20" fillId="0" borderId="39" xfId="0" applyFont="1" applyFill="1" applyBorder="1" applyAlignment="1" applyProtection="1">
      <alignment horizontal="center"/>
      <protection hidden="1"/>
    </xf>
    <xf numFmtId="0" fontId="0" fillId="0" borderId="0" xfId="0" applyFill="1" applyAlignment="1">
      <alignment/>
    </xf>
    <xf numFmtId="0" fontId="0" fillId="0" borderId="0" xfId="0" applyFill="1" applyAlignment="1">
      <alignment horizontal="center"/>
    </xf>
    <xf numFmtId="0" fontId="0" fillId="0" borderId="0" xfId="0" applyFill="1" applyAlignment="1">
      <alignment/>
    </xf>
    <xf numFmtId="0" fontId="20" fillId="0" borderId="40" xfId="0" applyFont="1" applyFill="1" applyBorder="1" applyAlignment="1" applyProtection="1">
      <alignment horizontal="center"/>
      <protection hidden="1"/>
    </xf>
    <xf numFmtId="0" fontId="20" fillId="0" borderId="41" xfId="0" applyFont="1" applyFill="1" applyBorder="1" applyAlignment="1" applyProtection="1">
      <alignment/>
      <protection hidden="1"/>
    </xf>
    <xf numFmtId="0" fontId="20" fillId="0" borderId="41" xfId="0" applyFont="1" applyFill="1" applyBorder="1" applyAlignment="1" applyProtection="1">
      <alignment horizontal="left" vertical="center"/>
      <protection hidden="1"/>
    </xf>
    <xf numFmtId="0" fontId="0" fillId="0" borderId="41" xfId="0" applyBorder="1" applyAlignment="1" applyProtection="1">
      <alignment/>
      <protection hidden="1"/>
    </xf>
    <xf numFmtId="0" fontId="0" fillId="17" borderId="42" xfId="0" applyFill="1" applyBorder="1" applyAlignment="1" applyProtection="1">
      <alignment horizontal="center"/>
      <protection locked="0"/>
    </xf>
    <xf numFmtId="172" fontId="0" fillId="0" borderId="43" xfId="0" applyNumberFormat="1" applyFill="1" applyBorder="1" applyAlignment="1" applyProtection="1">
      <alignment horizontal="right"/>
      <protection hidden="1"/>
    </xf>
    <xf numFmtId="172" fontId="0" fillId="0" borderId="43" xfId="0" applyNumberFormat="1" applyFill="1" applyBorder="1" applyAlignment="1" applyProtection="1">
      <alignment/>
      <protection hidden="1"/>
    </xf>
    <xf numFmtId="0" fontId="0" fillId="17" borderId="44" xfId="0" applyFill="1" applyBorder="1" applyAlignment="1" applyProtection="1">
      <alignment horizontal="center"/>
      <protection locked="0"/>
    </xf>
    <xf numFmtId="0" fontId="20" fillId="0" borderId="0" xfId="0" applyFont="1" applyFill="1" applyBorder="1" applyAlignment="1" applyProtection="1">
      <alignment horizontal="center"/>
      <protection hidden="1"/>
    </xf>
    <xf numFmtId="0" fontId="20" fillId="0" borderId="32" xfId="0" applyFont="1" applyFill="1" applyBorder="1" applyAlignment="1" applyProtection="1">
      <alignment horizontal="center"/>
      <protection hidden="1"/>
    </xf>
    <xf numFmtId="0" fontId="20" fillId="0" borderId="31" xfId="0" applyFont="1" applyFill="1" applyBorder="1" applyAlignment="1" applyProtection="1">
      <alignment/>
      <protection hidden="1"/>
    </xf>
    <xf numFmtId="0" fontId="20" fillId="0" borderId="31" xfId="0" applyFont="1" applyFill="1" applyBorder="1" applyAlignment="1" applyProtection="1">
      <alignment horizontal="left" vertical="center"/>
      <protection hidden="1"/>
    </xf>
    <xf numFmtId="0" fontId="0" fillId="0" borderId="31" xfId="0" applyBorder="1" applyAlignment="1" applyProtection="1">
      <alignment/>
      <protection hidden="1"/>
    </xf>
    <xf numFmtId="0" fontId="0" fillId="17" borderId="45" xfId="0" applyFill="1" applyBorder="1" applyAlignment="1" applyProtection="1">
      <alignment horizontal="center"/>
      <protection locked="0"/>
    </xf>
    <xf numFmtId="172" fontId="0" fillId="0" borderId="45" xfId="0" applyNumberFormat="1" applyBorder="1" applyAlignment="1" applyProtection="1">
      <alignment horizontal="right"/>
      <protection hidden="1"/>
    </xf>
    <xf numFmtId="172" fontId="0" fillId="0" borderId="45" xfId="0" applyNumberFormat="1" applyBorder="1" applyAlignment="1" applyProtection="1">
      <alignment/>
      <protection hidden="1"/>
    </xf>
    <xf numFmtId="0" fontId="0" fillId="17" borderId="46" xfId="0" applyFill="1" applyBorder="1" applyAlignment="1" applyProtection="1">
      <alignment horizontal="center"/>
      <protection locked="0"/>
    </xf>
    <xf numFmtId="0" fontId="0" fillId="0" borderId="13" xfId="0" applyFill="1" applyBorder="1" applyAlignment="1">
      <alignment/>
    </xf>
    <xf numFmtId="0" fontId="48" fillId="17" borderId="47" xfId="0" applyFont="1" applyFill="1" applyBorder="1" applyAlignment="1">
      <alignment/>
    </xf>
    <xf numFmtId="0" fontId="43" fillId="0" borderId="35" xfId="0" applyFont="1" applyFill="1" applyBorder="1" applyAlignment="1" applyProtection="1">
      <alignment/>
      <protection hidden="1"/>
    </xf>
    <xf numFmtId="0" fontId="20" fillId="0" borderId="35" xfId="0" applyFont="1" applyFill="1" applyBorder="1" applyAlignment="1" applyProtection="1">
      <alignment horizontal="left" vertical="center"/>
      <protection hidden="1"/>
    </xf>
    <xf numFmtId="0" fontId="49" fillId="0" borderId="41" xfId="0" applyFont="1" applyFill="1" applyBorder="1" applyAlignment="1" applyProtection="1">
      <alignment/>
      <protection hidden="1"/>
    </xf>
    <xf numFmtId="0" fontId="0" fillId="0" borderId="41" xfId="0" applyFill="1" applyBorder="1" applyAlignment="1" applyProtection="1">
      <alignment/>
      <protection hidden="1"/>
    </xf>
    <xf numFmtId="0" fontId="50" fillId="0" borderId="41" xfId="0" applyFont="1" applyFill="1" applyBorder="1" applyAlignment="1" applyProtection="1">
      <alignment horizontal="right"/>
      <protection hidden="1"/>
    </xf>
    <xf numFmtId="0" fontId="0" fillId="0" borderId="48" xfId="0" applyFill="1" applyBorder="1" applyAlignment="1" applyProtection="1">
      <alignment horizontal="center"/>
      <protection hidden="1"/>
    </xf>
    <xf numFmtId="0" fontId="0" fillId="17" borderId="49" xfId="0" applyFill="1" applyBorder="1" applyAlignment="1" applyProtection="1">
      <alignment horizontal="center"/>
      <protection locked="0"/>
    </xf>
    <xf numFmtId="0" fontId="20" fillId="0" borderId="23" xfId="0" applyFont="1" applyBorder="1" applyAlignment="1">
      <alignment/>
    </xf>
    <xf numFmtId="0" fontId="20" fillId="0" borderId="24" xfId="0" applyFont="1" applyBorder="1" applyAlignment="1">
      <alignment/>
    </xf>
    <xf numFmtId="0" fontId="0" fillId="0" borderId="31" xfId="0" applyFill="1" applyBorder="1" applyAlignment="1" applyProtection="1">
      <alignment/>
      <protection hidden="1"/>
    </xf>
    <xf numFmtId="0" fontId="0" fillId="17" borderId="50" xfId="0" applyFill="1" applyBorder="1" applyAlignment="1" applyProtection="1">
      <alignment horizontal="center"/>
      <protection locked="0"/>
    </xf>
    <xf numFmtId="172" fontId="0" fillId="0" borderId="45" xfId="0" applyNumberFormat="1" applyFill="1" applyBorder="1" applyAlignment="1" applyProtection="1">
      <alignment horizontal="right"/>
      <protection hidden="1"/>
    </xf>
    <xf numFmtId="172" fontId="0" fillId="0" borderId="45" xfId="0" applyNumberFormat="1" applyFill="1" applyBorder="1" applyAlignment="1" applyProtection="1">
      <alignment/>
      <protection hidden="1"/>
    </xf>
    <xf numFmtId="0" fontId="48" fillId="17" borderId="29" xfId="0" applyFont="1" applyFill="1" applyBorder="1" applyAlignment="1">
      <alignment/>
    </xf>
    <xf numFmtId="0" fontId="20" fillId="0"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51" xfId="0" applyFill="1" applyBorder="1" applyAlignment="1" applyProtection="1">
      <alignment horizontal="center"/>
      <protection hidden="1"/>
    </xf>
    <xf numFmtId="0" fontId="20" fillId="0" borderId="0" xfId="0" applyFont="1" applyBorder="1" applyAlignment="1">
      <alignment vertical="center"/>
    </xf>
    <xf numFmtId="0" fontId="0" fillId="17" borderId="29" xfId="0" applyFill="1" applyBorder="1" applyAlignment="1">
      <alignment/>
    </xf>
    <xf numFmtId="0" fontId="48" fillId="8" borderId="47" xfId="0" applyFont="1" applyFill="1" applyBorder="1" applyAlignment="1">
      <alignment/>
    </xf>
    <xf numFmtId="0" fontId="0" fillId="8" borderId="29" xfId="0" applyFill="1" applyBorder="1" applyAlignment="1">
      <alignment/>
    </xf>
    <xf numFmtId="0" fontId="0" fillId="0" borderId="35" xfId="0" applyFill="1" applyBorder="1" applyAlignment="1" applyProtection="1">
      <alignment horizontal="center" vertical="center"/>
      <protection hidden="1"/>
    </xf>
    <xf numFmtId="0" fontId="0" fillId="0" borderId="52" xfId="0" applyFill="1" applyBorder="1" applyAlignment="1" applyProtection="1">
      <alignment/>
      <protection hidden="1"/>
    </xf>
    <xf numFmtId="0" fontId="20" fillId="0" borderId="52" xfId="0" applyFont="1" applyFill="1" applyBorder="1" applyAlignment="1" applyProtection="1">
      <alignment/>
      <protection hidden="1"/>
    </xf>
    <xf numFmtId="17" fontId="0" fillId="0" borderId="0" xfId="0" applyNumberFormat="1" applyAlignment="1">
      <alignment horizontal="center"/>
    </xf>
    <xf numFmtId="0" fontId="48" fillId="8" borderId="29" xfId="0" applyFont="1" applyFill="1" applyBorder="1" applyAlignment="1">
      <alignment/>
    </xf>
    <xf numFmtId="0" fontId="20" fillId="0" borderId="53" xfId="0" applyFont="1" applyFill="1" applyBorder="1" applyAlignment="1" applyProtection="1">
      <alignment horizontal="center"/>
      <protection hidden="1"/>
    </xf>
    <xf numFmtId="0" fontId="20" fillId="0" borderId="54" xfId="0" applyFont="1" applyFill="1" applyBorder="1" applyAlignment="1" applyProtection="1">
      <alignment/>
      <protection hidden="1"/>
    </xf>
    <xf numFmtId="0" fontId="0" fillId="0" borderId="54" xfId="0" applyFill="1" applyBorder="1" applyAlignment="1" applyProtection="1">
      <alignment horizontal="center" vertical="center"/>
      <protection hidden="1"/>
    </xf>
    <xf numFmtId="0" fontId="0" fillId="0" borderId="54" xfId="0" applyFill="1" applyBorder="1" applyAlignment="1" applyProtection="1">
      <alignment/>
      <protection hidden="1"/>
    </xf>
    <xf numFmtId="0" fontId="0" fillId="17" borderId="43" xfId="0" applyFill="1" applyBorder="1" applyAlignment="1" applyProtection="1">
      <alignment horizontal="center"/>
      <protection locked="0"/>
    </xf>
    <xf numFmtId="0" fontId="0" fillId="8" borderId="55" xfId="0" applyFill="1" applyBorder="1" applyAlignment="1">
      <alignment/>
    </xf>
    <xf numFmtId="0" fontId="0" fillId="17" borderId="55" xfId="0" applyFill="1" applyBorder="1" applyAlignment="1">
      <alignment/>
    </xf>
    <xf numFmtId="0" fontId="0" fillId="0" borderId="31" xfId="0" applyFill="1" applyBorder="1" applyAlignment="1" applyProtection="1">
      <alignment horizontal="center" vertical="center"/>
      <protection hidden="1"/>
    </xf>
    <xf numFmtId="0" fontId="0" fillId="0" borderId="0" xfId="0" applyBorder="1" applyAlignment="1">
      <alignment wrapText="1"/>
    </xf>
    <xf numFmtId="0" fontId="47" fillId="0" borderId="0" xfId="0" applyFont="1" applyAlignment="1">
      <alignment/>
    </xf>
    <xf numFmtId="0" fontId="20" fillId="0" borderId="23" xfId="0" applyFont="1" applyFill="1" applyBorder="1" applyAlignment="1">
      <alignment/>
    </xf>
    <xf numFmtId="0" fontId="20" fillId="14" borderId="23" xfId="0" applyFont="1" applyFill="1" applyBorder="1" applyAlignment="1">
      <alignment/>
    </xf>
    <xf numFmtId="0" fontId="20" fillId="14" borderId="24" xfId="0" applyFont="1" applyFill="1" applyBorder="1" applyAlignment="1">
      <alignment/>
    </xf>
    <xf numFmtId="0" fontId="20" fillId="0" borderId="26" xfId="0" applyFont="1" applyFill="1" applyBorder="1" applyAlignment="1" applyProtection="1">
      <alignment horizontal="center"/>
      <protection hidden="1"/>
    </xf>
    <xf numFmtId="0" fontId="0" fillId="17" borderId="56" xfId="0" applyFill="1" applyBorder="1" applyAlignment="1" applyProtection="1">
      <alignment horizontal="center"/>
      <protection locked="0"/>
    </xf>
    <xf numFmtId="172" fontId="0" fillId="0" borderId="56" xfId="0" applyNumberFormat="1" applyFill="1" applyBorder="1" applyAlignment="1" applyProtection="1">
      <alignment horizontal="right"/>
      <protection hidden="1"/>
    </xf>
    <xf numFmtId="172" fontId="0" fillId="0" borderId="56" xfId="0" applyNumberFormat="1" applyFill="1" applyBorder="1" applyAlignment="1" applyProtection="1">
      <alignment/>
      <protection hidden="1"/>
    </xf>
    <xf numFmtId="0" fontId="43" fillId="0" borderId="52" xfId="0" applyFont="1" applyFill="1" applyBorder="1" applyAlignment="1" applyProtection="1">
      <alignment/>
      <protection hidden="1"/>
    </xf>
    <xf numFmtId="0" fontId="20" fillId="0" borderId="41" xfId="0" applyFont="1" applyFill="1" applyBorder="1" applyAlignment="1" applyProtection="1">
      <alignment/>
      <protection hidden="1"/>
    </xf>
    <xf numFmtId="0" fontId="51" fillId="0" borderId="0" xfId="53" applyFont="1" applyBorder="1" applyAlignment="1" applyProtection="1">
      <alignment horizontal="right"/>
      <protection/>
    </xf>
    <xf numFmtId="0" fontId="0" fillId="17" borderId="57" xfId="0" applyFill="1" applyBorder="1" applyAlignment="1" applyProtection="1">
      <alignment horizontal="center"/>
      <protection locked="0"/>
    </xf>
    <xf numFmtId="0" fontId="20" fillId="8" borderId="26" xfId="0" applyFont="1" applyFill="1" applyBorder="1" applyAlignment="1" applyProtection="1">
      <alignment horizontal="center"/>
      <protection hidden="1"/>
    </xf>
    <xf numFmtId="0" fontId="43" fillId="8" borderId="0" xfId="0" applyFont="1" applyFill="1" applyBorder="1" applyAlignment="1" applyProtection="1">
      <alignment/>
      <protection hidden="1"/>
    </xf>
    <xf numFmtId="0" fontId="0" fillId="8" borderId="0" xfId="0" applyFill="1" applyBorder="1" applyAlignment="1" applyProtection="1">
      <alignment horizontal="center" vertical="center"/>
      <protection hidden="1"/>
    </xf>
    <xf numFmtId="0" fontId="0" fillId="8" borderId="0" xfId="0" applyFill="1" applyBorder="1" applyAlignment="1" applyProtection="1">
      <alignment/>
      <protection hidden="1"/>
    </xf>
    <xf numFmtId="0" fontId="20" fillId="8" borderId="0" xfId="0" applyFont="1" applyFill="1" applyBorder="1" applyAlignment="1" applyProtection="1">
      <alignment/>
      <protection hidden="1"/>
    </xf>
    <xf numFmtId="0" fontId="47" fillId="8" borderId="0" xfId="0" applyFont="1" applyFill="1" applyBorder="1" applyAlignment="1" applyProtection="1">
      <alignment/>
      <protection hidden="1"/>
    </xf>
    <xf numFmtId="0" fontId="47" fillId="8" borderId="0" xfId="0" applyFont="1" applyFill="1" applyBorder="1" applyAlignment="1" applyProtection="1">
      <alignment horizontal="left"/>
      <protection locked="0"/>
    </xf>
    <xf numFmtId="0" fontId="0" fillId="8" borderId="0" xfId="0" applyFill="1" applyBorder="1" applyAlignment="1" applyProtection="1">
      <alignment horizontal="center"/>
      <protection hidden="1"/>
    </xf>
    <xf numFmtId="0" fontId="0" fillId="8" borderId="0" xfId="0" applyFill="1" applyBorder="1" applyAlignment="1">
      <alignment horizontal="center"/>
    </xf>
    <xf numFmtId="0" fontId="20" fillId="8" borderId="52" xfId="0" applyFont="1" applyFill="1" applyBorder="1" applyAlignment="1" applyProtection="1">
      <alignment horizontal="center"/>
      <protection hidden="1"/>
    </xf>
    <xf numFmtId="0" fontId="0" fillId="8" borderId="52" xfId="0" applyFill="1" applyBorder="1" applyAlignment="1" applyProtection="1">
      <alignment horizontal="center"/>
      <protection hidden="1"/>
    </xf>
    <xf numFmtId="0" fontId="0" fillId="8" borderId="52" xfId="0" applyFill="1" applyBorder="1" applyAlignment="1" applyProtection="1">
      <alignment horizontal="center"/>
      <protection locked="0"/>
    </xf>
    <xf numFmtId="172" fontId="0" fillId="8" borderId="58" xfId="0" applyNumberFormat="1" applyFill="1" applyBorder="1" applyAlignment="1" applyProtection="1">
      <alignment horizontal="right"/>
      <protection hidden="1"/>
    </xf>
    <xf numFmtId="172" fontId="0"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locked="0"/>
    </xf>
    <xf numFmtId="0" fontId="0" fillId="0" borderId="59" xfId="0" applyFont="1" applyFill="1" applyBorder="1" applyAlignment="1">
      <alignment horizontal="center" vertical="center"/>
    </xf>
    <xf numFmtId="0" fontId="47" fillId="0" borderId="0" xfId="0" applyFont="1" applyFill="1" applyBorder="1" applyAlignment="1">
      <alignment/>
    </xf>
    <xf numFmtId="0" fontId="47" fillId="0" borderId="0" xfId="0" applyFont="1" applyFill="1" applyBorder="1" applyAlignment="1">
      <alignment horizontal="center"/>
    </xf>
    <xf numFmtId="0" fontId="0" fillId="0" borderId="20" xfId="0" applyBorder="1" applyAlignment="1">
      <alignment/>
    </xf>
    <xf numFmtId="0" fontId="47" fillId="0" borderId="0" xfId="0" applyFont="1" applyAlignment="1">
      <alignment horizontal="center"/>
    </xf>
    <xf numFmtId="0" fontId="54" fillId="0" borderId="0" xfId="0" applyFont="1" applyAlignment="1" applyProtection="1">
      <alignment vertical="top" wrapText="1" readingOrder="1"/>
      <protection locked="0"/>
    </xf>
    <xf numFmtId="0" fontId="54" fillId="0" borderId="0" xfId="0" applyFont="1" applyAlignment="1" applyProtection="1">
      <alignment horizontal="center" vertical="top" wrapText="1" readingOrder="1"/>
      <protection locked="0"/>
    </xf>
    <xf numFmtId="1" fontId="54" fillId="0" borderId="0" xfId="0" applyNumberFormat="1" applyFont="1" applyAlignment="1" applyProtection="1">
      <alignment horizontal="center" vertical="top" wrapText="1" readingOrder="1"/>
      <protection locked="0"/>
    </xf>
    <xf numFmtId="0" fontId="44" fillId="0" borderId="26" xfId="0" applyFont="1" applyFill="1" applyBorder="1" applyAlignment="1">
      <alignment vertical="top"/>
    </xf>
    <xf numFmtId="0" fontId="20" fillId="0" borderId="0" xfId="0" applyFont="1" applyFill="1" applyBorder="1" applyAlignment="1">
      <alignment horizontal="center"/>
    </xf>
    <xf numFmtId="0" fontId="20" fillId="0" borderId="24" xfId="0" applyFont="1" applyFill="1" applyBorder="1" applyAlignment="1">
      <alignment horizontal="center"/>
    </xf>
    <xf numFmtId="0" fontId="0" fillId="0" borderId="60" xfId="0" applyBorder="1" applyAlignment="1">
      <alignment/>
    </xf>
    <xf numFmtId="0" fontId="0" fillId="0" borderId="61" xfId="0" applyBorder="1" applyAlignment="1">
      <alignment/>
    </xf>
    <xf numFmtId="0" fontId="47" fillId="0" borderId="26" xfId="0" applyFont="1" applyBorder="1" applyAlignment="1" applyProtection="1">
      <alignment horizontal="left" vertical="center"/>
      <protection hidden="1"/>
    </xf>
    <xf numFmtId="0" fontId="47" fillId="0" borderId="0" xfId="0" applyFont="1" applyBorder="1" applyAlignment="1">
      <alignment/>
    </xf>
    <xf numFmtId="0" fontId="47" fillId="0" borderId="24" xfId="0" applyFont="1" applyBorder="1" applyAlignment="1">
      <alignment/>
    </xf>
    <xf numFmtId="0" fontId="47" fillId="0" borderId="62" xfId="0" applyFont="1" applyBorder="1" applyAlignment="1">
      <alignment/>
    </xf>
    <xf numFmtId="0" fontId="47" fillId="0" borderId="63" xfId="0" applyFont="1" applyBorder="1" applyAlignment="1">
      <alignment/>
    </xf>
    <xf numFmtId="0" fontId="56" fillId="0" borderId="63" xfId="0" applyFont="1" applyFill="1" applyBorder="1" applyAlignment="1">
      <alignment horizontal="center" vertical="center"/>
    </xf>
    <xf numFmtId="0" fontId="57" fillId="0" borderId="63" xfId="0" applyFont="1" applyBorder="1" applyAlignment="1">
      <alignment/>
    </xf>
    <xf numFmtId="0" fontId="58" fillId="0" borderId="63" xfId="0" applyFont="1" applyFill="1" applyBorder="1" applyAlignment="1">
      <alignment horizontal="center" vertical="center"/>
    </xf>
    <xf numFmtId="0" fontId="47" fillId="0" borderId="63" xfId="0" applyFont="1" applyBorder="1" applyAlignment="1">
      <alignment horizontal="right"/>
    </xf>
    <xf numFmtId="0" fontId="47" fillId="0" borderId="64" xfId="0" applyFont="1" applyBorder="1" applyAlignment="1">
      <alignment/>
    </xf>
    <xf numFmtId="0" fontId="0" fillId="0" borderId="23" xfId="0" applyFont="1" applyBorder="1" applyAlignment="1">
      <alignment/>
    </xf>
    <xf numFmtId="0" fontId="0" fillId="0" borderId="24" xfId="0" applyFont="1" applyBorder="1" applyAlignment="1">
      <alignment/>
    </xf>
    <xf numFmtId="0" fontId="22" fillId="0" borderId="0" xfId="0" applyFont="1" applyBorder="1" applyAlignment="1">
      <alignment horizontal="left"/>
    </xf>
    <xf numFmtId="0" fontId="0" fillId="0" borderId="0" xfId="0" applyFont="1" applyAlignment="1">
      <alignment/>
    </xf>
    <xf numFmtId="0" fontId="23" fillId="0" borderId="0" xfId="0" applyFont="1" applyAlignment="1" applyProtection="1">
      <alignment vertical="top" wrapText="1" readingOrder="1"/>
      <protection locked="0"/>
    </xf>
    <xf numFmtId="0" fontId="23" fillId="0" borderId="0" xfId="0" applyFont="1" applyAlignment="1" applyProtection="1">
      <alignment horizontal="center" vertical="top" wrapText="1" readingOrder="1"/>
      <protection locked="0"/>
    </xf>
    <xf numFmtId="1" fontId="23" fillId="0" borderId="0" xfId="0" applyNumberFormat="1" applyFont="1" applyAlignment="1" applyProtection="1">
      <alignment horizontal="center" vertical="top" wrapText="1" readingOrder="1"/>
      <protection locked="0"/>
    </xf>
    <xf numFmtId="0" fontId="21" fillId="0" borderId="65" xfId="0" applyFont="1" applyBorder="1" applyAlignment="1" applyProtection="1">
      <alignment horizontal="right" vertical="center"/>
      <protection hidden="1"/>
    </xf>
    <xf numFmtId="0" fontId="0" fillId="0" borderId="66" xfId="0" applyBorder="1" applyAlignment="1" applyProtection="1">
      <alignment/>
      <protection hidden="1"/>
    </xf>
    <xf numFmtId="0" fontId="26" fillId="0" borderId="67" xfId="0" applyFont="1" applyBorder="1" applyAlignment="1">
      <alignment horizontal="center"/>
    </xf>
    <xf numFmtId="0" fontId="0" fillId="0" borderId="0" xfId="0" applyAlignment="1" applyProtection="1">
      <alignment/>
      <protection hidden="1"/>
    </xf>
    <xf numFmtId="0" fontId="65" fillId="0" borderId="0" xfId="0" applyFont="1" applyAlignment="1" applyProtection="1">
      <alignment/>
      <protection hidden="1"/>
    </xf>
    <xf numFmtId="0" fontId="0" fillId="0" borderId="68" xfId="0" applyBorder="1" applyAlignment="1" applyProtection="1">
      <alignment/>
      <protection hidden="1"/>
    </xf>
    <xf numFmtId="0" fontId="26" fillId="0" borderId="69" xfId="0" applyFont="1" applyBorder="1" applyAlignment="1">
      <alignment horizontal="center"/>
    </xf>
    <xf numFmtId="0" fontId="22" fillId="0" borderId="0" xfId="0" applyFont="1" applyAlignment="1" applyProtection="1">
      <alignment horizontal="center"/>
      <protection hidden="1"/>
    </xf>
    <xf numFmtId="0" fontId="0" fillId="0" borderId="70" xfId="0" applyBorder="1" applyAlignment="1" applyProtection="1">
      <alignment/>
      <protection hidden="1"/>
    </xf>
    <xf numFmtId="0" fontId="0" fillId="0" borderId="71" xfId="0" applyBorder="1" applyAlignment="1" applyProtection="1">
      <alignment/>
      <protection hidden="1"/>
    </xf>
    <xf numFmtId="0" fontId="26" fillId="0" borderId="72" xfId="0" applyFont="1" applyBorder="1" applyAlignment="1" applyProtection="1">
      <alignment horizontal="left"/>
      <protection hidden="1"/>
    </xf>
    <xf numFmtId="0" fontId="0" fillId="0" borderId="0" xfId="0" applyFill="1" applyAlignment="1" applyProtection="1">
      <alignment/>
      <protection hidden="1"/>
    </xf>
    <xf numFmtId="0" fontId="48" fillId="0" borderId="0" xfId="0" applyFont="1" applyFill="1" applyAlignment="1" applyProtection="1">
      <alignment/>
      <protection hidden="1"/>
    </xf>
    <xf numFmtId="0" fontId="48" fillId="0" borderId="0" xfId="0" applyFont="1" applyAlignment="1" applyProtection="1">
      <alignment/>
      <protection hidden="1"/>
    </xf>
    <xf numFmtId="0" fontId="0" fillId="0" borderId="0" xfId="0" applyAlignment="1" applyProtection="1">
      <alignment horizontal="center"/>
      <protection hidden="1"/>
    </xf>
    <xf numFmtId="0" fontId="0" fillId="17" borderId="67" xfId="0" applyFont="1" applyFill="1" applyBorder="1" applyAlignment="1">
      <alignment/>
    </xf>
    <xf numFmtId="0" fontId="68" fillId="0" borderId="0" xfId="0" applyFont="1" applyAlignment="1" applyProtection="1">
      <alignment/>
      <protection hidden="1"/>
    </xf>
    <xf numFmtId="0" fontId="71" fillId="0" borderId="0" xfId="0" applyFont="1" applyFill="1" applyBorder="1" applyAlignment="1" applyProtection="1">
      <alignment horizontal="center" vertical="center"/>
      <protection hidden="1" locked="0"/>
    </xf>
    <xf numFmtId="0" fontId="0" fillId="0" borderId="10" xfId="0" applyBorder="1" applyAlignment="1" applyProtection="1">
      <alignment/>
      <protection hidden="1"/>
    </xf>
    <xf numFmtId="0" fontId="21" fillId="0" borderId="11" xfId="0" applyFont="1" applyBorder="1" applyAlignment="1" applyProtection="1">
      <alignment horizontal="center" vertical="center"/>
      <protection hidden="1"/>
    </xf>
    <xf numFmtId="0" fontId="26" fillId="0" borderId="11" xfId="0" applyFont="1" applyBorder="1" applyAlignment="1" applyProtection="1">
      <alignment horizontal="left"/>
      <protection hidden="1"/>
    </xf>
    <xf numFmtId="0" fontId="26" fillId="0" borderId="12" xfId="0" applyFont="1" applyBorder="1" applyAlignment="1" applyProtection="1">
      <alignment horizontal="left"/>
      <protection hidden="1"/>
    </xf>
    <xf numFmtId="0" fontId="0" fillId="0" borderId="14" xfId="0" applyBorder="1" applyAlignment="1" applyProtection="1">
      <alignment/>
      <protection hidden="1"/>
    </xf>
    <xf numFmtId="0" fontId="26" fillId="0" borderId="0" xfId="0" applyFont="1" applyBorder="1" applyAlignment="1" applyProtection="1">
      <alignment horizontal="left"/>
      <protection hidden="1"/>
    </xf>
    <xf numFmtId="0" fontId="26" fillId="0" borderId="15" xfId="0" applyFont="1" applyBorder="1" applyAlignment="1" applyProtection="1">
      <alignment horizontal="left"/>
      <protection hidden="1"/>
    </xf>
    <xf numFmtId="0" fontId="0" fillId="0" borderId="16" xfId="0" applyBorder="1" applyAlignment="1" applyProtection="1">
      <alignment/>
      <protection hidden="1"/>
    </xf>
    <xf numFmtId="0" fontId="26" fillId="0" borderId="17" xfId="0" applyFont="1" applyBorder="1" applyAlignment="1" applyProtection="1">
      <alignment horizontal="left"/>
      <protection hidden="1"/>
    </xf>
    <xf numFmtId="0" fontId="26" fillId="0" borderId="18" xfId="0" applyFont="1" applyBorder="1" applyAlignment="1" applyProtection="1">
      <alignment horizontal="left"/>
      <protection hidden="1"/>
    </xf>
    <xf numFmtId="0" fontId="21" fillId="0" borderId="0" xfId="0" applyFont="1" applyBorder="1" applyAlignment="1" applyProtection="1">
      <alignment/>
      <protection hidden="1"/>
    </xf>
    <xf numFmtId="0" fontId="25" fillId="0" borderId="0" xfId="0" applyFont="1" applyBorder="1" applyAlignment="1" applyProtection="1">
      <alignment/>
      <protection hidden="1"/>
    </xf>
    <xf numFmtId="0" fontId="26" fillId="0" borderId="73" xfId="0" applyFont="1" applyBorder="1" applyAlignment="1" applyProtection="1">
      <alignment horizontal="left"/>
      <protection hidden="1"/>
    </xf>
    <xf numFmtId="0" fontId="26" fillId="0" borderId="74" xfId="0" applyFont="1" applyBorder="1" applyAlignment="1" applyProtection="1">
      <alignment horizontal="left"/>
      <protection hidden="1"/>
    </xf>
    <xf numFmtId="0" fontId="37" fillId="0" borderId="14" xfId="0" applyFont="1" applyBorder="1" applyAlignment="1" applyProtection="1">
      <alignment/>
      <protection hidden="1"/>
    </xf>
    <xf numFmtId="0" fontId="31" fillId="0" borderId="0" xfId="0" applyFont="1" applyAlignment="1">
      <alignment/>
    </xf>
    <xf numFmtId="0" fontId="20" fillId="0" borderId="0" xfId="0" applyFont="1" applyBorder="1" applyAlignment="1">
      <alignment horizontal="left"/>
    </xf>
    <xf numFmtId="0" fontId="31" fillId="0" borderId="0" xfId="0" applyFont="1" applyBorder="1" applyAlignment="1">
      <alignment/>
    </xf>
    <xf numFmtId="0" fontId="20" fillId="0" borderId="0" xfId="0" applyFont="1" applyBorder="1" applyAlignment="1">
      <alignment/>
    </xf>
    <xf numFmtId="0" fontId="20" fillId="0" borderId="0" xfId="0" applyFont="1" applyBorder="1" applyAlignment="1">
      <alignment/>
    </xf>
    <xf numFmtId="14" fontId="37" fillId="0" borderId="0" xfId="0" applyNumberFormat="1" applyFont="1" applyBorder="1" applyAlignment="1">
      <alignment/>
    </xf>
    <xf numFmtId="0" fontId="31" fillId="0" borderId="75" xfId="0" applyFont="1" applyBorder="1" applyAlignment="1" applyProtection="1">
      <alignment/>
      <protection hidden="1"/>
    </xf>
    <xf numFmtId="0" fontId="31" fillId="0" borderId="76" xfId="0" applyFont="1" applyBorder="1" applyAlignment="1" applyProtection="1">
      <alignment/>
      <protection hidden="1"/>
    </xf>
    <xf numFmtId="0" fontId="31" fillId="0" borderId="77" xfId="0" applyFont="1" applyBorder="1" applyAlignment="1" applyProtection="1">
      <alignment/>
      <protection hidden="1"/>
    </xf>
    <xf numFmtId="0" fontId="37" fillId="0" borderId="0" xfId="0" applyFont="1" applyBorder="1" applyAlignment="1">
      <alignment/>
    </xf>
    <xf numFmtId="0" fontId="31" fillId="0" borderId="78" xfId="0" applyFont="1" applyBorder="1" applyAlignment="1" applyProtection="1">
      <alignment/>
      <protection hidden="1"/>
    </xf>
    <xf numFmtId="0" fontId="20" fillId="0" borderId="73" xfId="0" applyFont="1" applyBorder="1" applyAlignment="1" applyProtection="1">
      <alignment/>
      <protection hidden="1"/>
    </xf>
    <xf numFmtId="0" fontId="20" fillId="0" borderId="74" xfId="0" applyFont="1" applyBorder="1" applyAlignment="1" applyProtection="1">
      <alignment/>
      <protection hidden="1"/>
    </xf>
    <xf numFmtId="0" fontId="20" fillId="0" borderId="0" xfId="0" applyFont="1" applyAlignment="1" applyProtection="1">
      <alignment/>
      <protection hidden="1"/>
    </xf>
    <xf numFmtId="0" fontId="20" fillId="0" borderId="79" xfId="0" applyFont="1" applyBorder="1" applyAlignment="1" applyProtection="1">
      <alignment/>
      <protection hidden="1"/>
    </xf>
    <xf numFmtId="0" fontId="20" fillId="0" borderId="0" xfId="0" applyFont="1" applyBorder="1" applyAlignment="1">
      <alignment horizontal="right"/>
    </xf>
    <xf numFmtId="0" fontId="20" fillId="0" borderId="14" xfId="0" applyFont="1" applyBorder="1" applyAlignment="1" applyProtection="1">
      <alignment/>
      <protection hidden="1"/>
    </xf>
    <xf numFmtId="14" fontId="20" fillId="0" borderId="0" xfId="0" applyNumberFormat="1" applyFont="1" applyBorder="1" applyAlignment="1" applyProtection="1">
      <alignment/>
      <protection hidden="1"/>
    </xf>
    <xf numFmtId="0" fontId="31" fillId="0" borderId="0" xfId="0" applyFont="1" applyAlignment="1" applyProtection="1">
      <alignment/>
      <protection hidden="1"/>
    </xf>
    <xf numFmtId="0" fontId="20" fillId="0" borderId="79" xfId="0" applyFont="1" applyBorder="1" applyAlignment="1" applyProtection="1">
      <alignment/>
      <protection hidden="1"/>
    </xf>
    <xf numFmtId="0" fontId="20" fillId="0" borderId="0" xfId="0" applyFont="1" applyAlignment="1" applyProtection="1">
      <alignment/>
      <protection hidden="1"/>
    </xf>
    <xf numFmtId="0" fontId="20" fillId="0" borderId="80" xfId="0" applyFont="1" applyBorder="1" applyAlignment="1" applyProtection="1">
      <alignment/>
      <protection hidden="1"/>
    </xf>
    <xf numFmtId="0" fontId="20" fillId="0" borderId="80" xfId="0" applyFont="1" applyBorder="1" applyAlignment="1" applyProtection="1">
      <alignment horizontal="right"/>
      <protection hidden="1"/>
    </xf>
    <xf numFmtId="0" fontId="31" fillId="0" borderId="80" xfId="0" applyFont="1" applyBorder="1" applyAlignment="1" applyProtection="1">
      <alignment/>
      <protection hidden="1"/>
    </xf>
    <xf numFmtId="14" fontId="20" fillId="0" borderId="80" xfId="0" applyNumberFormat="1" applyFont="1" applyBorder="1" applyAlignment="1" applyProtection="1">
      <alignment horizontal="center"/>
      <protection hidden="1"/>
    </xf>
    <xf numFmtId="0" fontId="31" fillId="0" borderId="14" xfId="0" applyFont="1" applyBorder="1" applyAlignment="1" applyProtection="1">
      <alignment/>
      <protection hidden="1"/>
    </xf>
    <xf numFmtId="0" fontId="20" fillId="0" borderId="81" xfId="0" applyFont="1" applyBorder="1" applyAlignment="1" applyProtection="1">
      <alignment/>
      <protection hidden="1"/>
    </xf>
    <xf numFmtId="0" fontId="20" fillId="0" borderId="81" xfId="0" applyFont="1" applyBorder="1" applyAlignment="1" applyProtection="1">
      <alignment horizontal="right"/>
      <protection hidden="1"/>
    </xf>
    <xf numFmtId="0" fontId="31" fillId="0" borderId="81" xfId="0" applyFont="1" applyBorder="1" applyAlignment="1" applyProtection="1">
      <alignment/>
      <protection hidden="1"/>
    </xf>
    <xf numFmtId="14" fontId="20" fillId="0" borderId="81" xfId="0" applyNumberFormat="1" applyFont="1" applyBorder="1" applyAlignment="1" applyProtection="1">
      <alignment horizontal="center"/>
      <protection hidden="1"/>
    </xf>
    <xf numFmtId="0" fontId="20" fillId="0" borderId="0" xfId="0" applyFont="1" applyBorder="1" applyAlignment="1">
      <alignment horizontal="right"/>
    </xf>
    <xf numFmtId="0" fontId="0" fillId="0" borderId="79" xfId="0" applyBorder="1" applyAlignment="1" applyProtection="1">
      <alignment vertical="top"/>
      <protection hidden="1"/>
    </xf>
    <xf numFmtId="0" fontId="31" fillId="0" borderId="73" xfId="0" applyFont="1" applyBorder="1" applyAlignment="1" applyProtection="1">
      <alignment/>
      <protection hidden="1"/>
    </xf>
    <xf numFmtId="0" fontId="31" fillId="0" borderId="74" xfId="0" applyFont="1" applyBorder="1" applyAlignment="1" applyProtection="1">
      <alignment/>
      <protection hidden="1"/>
    </xf>
    <xf numFmtId="0" fontId="31" fillId="0" borderId="0" xfId="0" applyNumberFormat="1" applyFont="1" applyAlignment="1">
      <alignment/>
    </xf>
    <xf numFmtId="0" fontId="31" fillId="0" borderId="0" xfId="0" applyFont="1" applyFill="1" applyBorder="1" applyAlignment="1">
      <alignment/>
    </xf>
    <xf numFmtId="0" fontId="74" fillId="0" borderId="0" xfId="0" applyFont="1" applyAlignment="1">
      <alignment/>
    </xf>
    <xf numFmtId="0" fontId="45" fillId="0" borderId="0" xfId="0" applyFont="1" applyBorder="1" applyAlignment="1">
      <alignment horizontal="center"/>
    </xf>
    <xf numFmtId="0" fontId="0" fillId="0" borderId="75" xfId="0" applyBorder="1" applyAlignment="1" applyProtection="1">
      <alignment/>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20" fillId="0" borderId="26" xfId="0" applyFont="1" applyFill="1" applyBorder="1" applyAlignment="1" applyProtection="1">
      <alignment horizontal="left" vertical="center"/>
      <protection hidden="1"/>
    </xf>
    <xf numFmtId="0" fontId="20" fillId="0" borderId="26" xfId="0" applyFont="1" applyFill="1" applyBorder="1" applyAlignment="1" applyProtection="1">
      <alignment horizontal="left"/>
      <protection hidden="1"/>
    </xf>
    <xf numFmtId="0" fontId="47" fillId="0" borderId="41" xfId="0" applyFont="1" applyFill="1" applyBorder="1" applyAlignment="1" applyProtection="1">
      <alignment/>
      <protection locked="0"/>
    </xf>
    <xf numFmtId="0" fontId="0" fillId="17" borderId="82" xfId="0" applyFill="1" applyBorder="1" applyAlignment="1" applyProtection="1">
      <alignment/>
      <protection hidden="1"/>
    </xf>
    <xf numFmtId="0" fontId="27" fillId="17" borderId="83" xfId="0" applyFont="1" applyFill="1" applyBorder="1" applyAlignment="1" applyProtection="1">
      <alignment horizontal="center" vertical="center"/>
      <protection hidden="1"/>
    </xf>
    <xf numFmtId="0" fontId="21" fillId="17" borderId="83" xfId="0" applyFont="1" applyFill="1" applyBorder="1" applyAlignment="1" applyProtection="1">
      <alignment horizontal="left" vertical="center"/>
      <protection hidden="1"/>
    </xf>
    <xf numFmtId="0" fontId="0" fillId="0" borderId="65" xfId="0" applyBorder="1" applyAlignment="1" applyProtection="1">
      <alignment/>
      <protection locked="0"/>
    </xf>
    <xf numFmtId="0" fontId="0" fillId="0" borderId="66" xfId="0" applyBorder="1" applyAlignment="1" applyProtection="1">
      <alignment/>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0" fillId="0" borderId="0" xfId="0" applyBorder="1" applyAlignment="1" applyProtection="1">
      <alignment/>
      <protection locked="0"/>
    </xf>
    <xf numFmtId="0" fontId="0" fillId="0" borderId="69" xfId="0" applyBorder="1" applyAlignment="1" applyProtection="1">
      <alignment/>
      <protection locked="0"/>
    </xf>
    <xf numFmtId="0" fontId="0" fillId="0" borderId="70" xfId="0" applyBorder="1" applyAlignment="1" applyProtection="1">
      <alignment/>
      <protection locked="0"/>
    </xf>
    <xf numFmtId="0" fontId="0" fillId="0" borderId="71" xfId="0" applyBorder="1" applyAlignment="1" applyProtection="1">
      <alignment/>
      <protection locked="0"/>
    </xf>
    <xf numFmtId="0" fontId="0" fillId="0" borderId="72" xfId="0" applyBorder="1" applyAlignment="1" applyProtection="1">
      <alignment/>
      <protection locked="0"/>
    </xf>
    <xf numFmtId="0" fontId="0" fillId="0" borderId="0" xfId="0" applyFill="1" applyBorder="1" applyAlignment="1" applyProtection="1">
      <alignment/>
      <protection locked="0"/>
    </xf>
    <xf numFmtId="0" fontId="70" fillId="0" borderId="65" xfId="0" applyFont="1" applyFill="1" applyBorder="1" applyAlignment="1" applyProtection="1">
      <alignment horizontal="center"/>
      <protection locked="0"/>
    </xf>
    <xf numFmtId="0" fontId="0" fillId="0" borderId="66" xfId="0" applyFont="1" applyBorder="1" applyAlignment="1" applyProtection="1">
      <alignment horizontal="center"/>
      <protection locked="0"/>
    </xf>
    <xf numFmtId="0" fontId="0" fillId="0" borderId="0" xfId="0" applyBorder="1" applyAlignment="1" applyProtection="1">
      <alignment/>
      <protection locked="0"/>
    </xf>
    <xf numFmtId="0" fontId="12" fillId="0" borderId="0" xfId="53" applyBorder="1" applyAlignment="1" applyProtection="1">
      <alignment/>
      <protection locked="0"/>
    </xf>
    <xf numFmtId="0" fontId="0" fillId="0" borderId="68" xfId="0" applyBorder="1" applyAlignment="1" applyProtection="1">
      <alignment/>
      <protection locked="0"/>
    </xf>
    <xf numFmtId="0" fontId="0" fillId="0" borderId="0" xfId="0" applyBorder="1" applyAlignment="1" applyProtection="1">
      <alignment horizontal="right"/>
      <protection locked="0"/>
    </xf>
    <xf numFmtId="49" fontId="0" fillId="0" borderId="0" xfId="0" applyNumberFormat="1" applyBorder="1" applyAlignment="1" applyProtection="1">
      <alignment/>
      <protection locked="0"/>
    </xf>
    <xf numFmtId="0" fontId="26" fillId="0" borderId="17" xfId="0" applyFont="1" applyBorder="1" applyAlignment="1" applyProtection="1">
      <alignment horizontal="center"/>
      <protection hidden="1"/>
    </xf>
    <xf numFmtId="0" fontId="69" fillId="0" borderId="68" xfId="0" applyFont="1" applyFill="1" applyBorder="1" applyAlignment="1" applyProtection="1">
      <alignment horizontal="right"/>
      <protection hidden="1" locked="0"/>
    </xf>
    <xf numFmtId="0" fontId="69" fillId="0" borderId="0" xfId="0" applyFont="1" applyFill="1" applyBorder="1" applyAlignment="1" applyProtection="1">
      <alignment horizontal="center"/>
      <protection hidden="1" locked="0"/>
    </xf>
    <xf numFmtId="0" fontId="69" fillId="0" borderId="0" xfId="0" applyFont="1" applyFill="1" applyBorder="1" applyAlignment="1" applyProtection="1">
      <alignment horizontal="left"/>
      <protection hidden="1" locked="0"/>
    </xf>
    <xf numFmtId="0" fontId="47" fillId="0" borderId="35" xfId="0" applyFont="1" applyFill="1" applyBorder="1" applyAlignment="1" applyProtection="1">
      <alignment/>
      <protection locked="0"/>
    </xf>
    <xf numFmtId="0" fontId="47" fillId="0" borderId="31" xfId="0" applyFont="1" applyFill="1" applyBorder="1" applyAlignment="1" applyProtection="1">
      <alignment/>
      <protection locked="0"/>
    </xf>
    <xf numFmtId="49" fontId="47" fillId="0" borderId="84" xfId="0" applyNumberFormat="1" applyFont="1" applyFill="1" applyBorder="1" applyAlignment="1" applyProtection="1">
      <alignment horizontal="left"/>
      <protection locked="0"/>
    </xf>
    <xf numFmtId="0" fontId="47" fillId="0" borderId="54" xfId="0" applyFont="1" applyFill="1" applyBorder="1" applyAlignment="1" applyProtection="1">
      <alignment/>
      <protection locked="0"/>
    </xf>
    <xf numFmtId="0" fontId="47" fillId="0" borderId="84" xfId="0" applyFont="1" applyFill="1" applyBorder="1" applyAlignment="1" applyProtection="1">
      <alignment/>
      <protection locked="0"/>
    </xf>
    <xf numFmtId="0" fontId="20" fillId="0" borderId="0" xfId="0" applyFont="1" applyBorder="1" applyAlignment="1">
      <alignment wrapText="1"/>
    </xf>
    <xf numFmtId="0" fontId="73" fillId="18" borderId="85" xfId="0" applyFont="1" applyFill="1" applyBorder="1" applyAlignment="1" applyProtection="1">
      <alignment horizontal="center" vertical="center" textRotation="90"/>
      <protection hidden="1"/>
    </xf>
    <xf numFmtId="0" fontId="12" fillId="16" borderId="62" xfId="53" applyFill="1" applyBorder="1" applyAlignment="1" applyProtection="1">
      <alignment horizontal="left" vertical="center"/>
      <protection locked="0"/>
    </xf>
    <xf numFmtId="0" fontId="20" fillId="0" borderId="14" xfId="0" applyFont="1" applyBorder="1" applyAlignment="1" applyProtection="1">
      <alignment/>
      <protection hidden="1"/>
    </xf>
    <xf numFmtId="0" fontId="31" fillId="0" borderId="0" xfId="0" applyFont="1" applyAlignment="1">
      <alignment/>
    </xf>
    <xf numFmtId="0" fontId="20" fillId="0" borderId="0" xfId="0" applyFont="1" applyBorder="1" applyAlignment="1">
      <alignment/>
    </xf>
    <xf numFmtId="0" fontId="20" fillId="0" borderId="0" xfId="0" applyFont="1" applyBorder="1" applyAlignment="1">
      <alignment/>
    </xf>
    <xf numFmtId="0" fontId="37" fillId="0" borderId="0" xfId="0" applyFont="1" applyBorder="1" applyAlignment="1">
      <alignment/>
    </xf>
    <xf numFmtId="0" fontId="31" fillId="0" borderId="0" xfId="0" applyFont="1" applyBorder="1" applyAlignment="1">
      <alignment/>
    </xf>
    <xf numFmtId="0" fontId="20" fillId="0" borderId="0" xfId="0" applyFont="1" applyAlignment="1">
      <alignment/>
    </xf>
    <xf numFmtId="14" fontId="43" fillId="0" borderId="0" xfId="0" applyNumberFormat="1" applyFont="1" applyFill="1" applyBorder="1" applyAlignment="1">
      <alignment horizontal="center"/>
    </xf>
    <xf numFmtId="0" fontId="20" fillId="0" borderId="0" xfId="0" applyFont="1" applyAlignment="1" applyProtection="1">
      <alignment horizontal="right"/>
      <protection hidden="1"/>
    </xf>
    <xf numFmtId="0" fontId="0" fillId="0" borderId="13" xfId="0" applyFill="1" applyBorder="1" applyAlignment="1">
      <alignment/>
    </xf>
    <xf numFmtId="0" fontId="0" fillId="16" borderId="63" xfId="0" applyFill="1" applyBorder="1" applyAlignment="1">
      <alignment horizontal="left"/>
    </xf>
    <xf numFmtId="0" fontId="20" fillId="0" borderId="86" xfId="0" applyFont="1" applyFill="1" applyBorder="1" applyAlignment="1" applyProtection="1">
      <alignment horizontal="center"/>
      <protection hidden="1"/>
    </xf>
    <xf numFmtId="0" fontId="20" fillId="0" borderId="84" xfId="0" applyFont="1" applyFill="1" applyBorder="1" applyAlignment="1" applyProtection="1">
      <alignment/>
      <protection hidden="1"/>
    </xf>
    <xf numFmtId="0" fontId="0" fillId="0" borderId="84" xfId="0" applyFill="1" applyBorder="1" applyAlignment="1" applyProtection="1">
      <alignment horizontal="center" vertical="center"/>
      <protection hidden="1"/>
    </xf>
    <xf numFmtId="0" fontId="0" fillId="0" borderId="84" xfId="0" applyFill="1" applyBorder="1" applyAlignment="1" applyProtection="1">
      <alignment/>
      <protection hidden="1"/>
    </xf>
    <xf numFmtId="49" fontId="47" fillId="0" borderId="41" xfId="0" applyNumberFormat="1" applyFont="1" applyFill="1" applyBorder="1" applyAlignment="1" applyProtection="1">
      <alignment/>
      <protection locked="0"/>
    </xf>
    <xf numFmtId="0" fontId="44" fillId="0" borderId="87" xfId="0" applyFont="1" applyBorder="1" applyAlignment="1" applyProtection="1">
      <alignment horizontal="center"/>
      <protection hidden="1"/>
    </xf>
    <xf numFmtId="49" fontId="47" fillId="0" borderId="88" xfId="0" applyNumberFormat="1" applyFont="1" applyFill="1" applyBorder="1" applyAlignment="1" applyProtection="1">
      <alignment/>
      <protection locked="0"/>
    </xf>
    <xf numFmtId="172" fontId="0" fillId="0" borderId="42" xfId="0" applyNumberFormat="1" applyFill="1" applyBorder="1" applyAlignment="1" applyProtection="1">
      <alignment/>
      <protection hidden="1"/>
    </xf>
    <xf numFmtId="0" fontId="44" fillId="0" borderId="87" xfId="0" applyFont="1" applyBorder="1" applyAlignment="1" applyProtection="1">
      <alignment horizontal="right" vertical="center"/>
      <protection hidden="1"/>
    </xf>
    <xf numFmtId="14" fontId="2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left"/>
      <protection hidden="1" locked="0"/>
    </xf>
    <xf numFmtId="0" fontId="0" fillId="0" borderId="0" xfId="0" applyFont="1" applyBorder="1" applyAlignment="1" applyProtection="1">
      <alignment horizontal="left"/>
      <protection locked="0"/>
    </xf>
    <xf numFmtId="0" fontId="0" fillId="0" borderId="0" xfId="0" applyFill="1" applyAlignment="1" applyProtection="1">
      <alignment horizontal="center"/>
      <protection hidden="1"/>
    </xf>
    <xf numFmtId="0" fontId="0" fillId="17" borderId="89" xfId="0" applyFill="1" applyBorder="1" applyAlignment="1" applyProtection="1">
      <alignment horizontal="center"/>
      <protection locked="0"/>
    </xf>
    <xf numFmtId="172" fontId="0" fillId="0" borderId="90" xfId="0" applyNumberFormat="1" applyFill="1" applyBorder="1" applyAlignment="1" applyProtection="1">
      <alignment/>
      <protection hidden="1"/>
    </xf>
    <xf numFmtId="172" fontId="0" fillId="0" borderId="91" xfId="0" applyNumberFormat="1" applyFill="1" applyBorder="1" applyAlignment="1" applyProtection="1">
      <alignment horizontal="right"/>
      <protection hidden="1"/>
    </xf>
    <xf numFmtId="172" fontId="0" fillId="0" borderId="50" xfId="0" applyNumberFormat="1" applyFill="1" applyBorder="1" applyAlignment="1" applyProtection="1">
      <alignment horizontal="right"/>
      <protection hidden="1"/>
    </xf>
    <xf numFmtId="0" fontId="0" fillId="19" borderId="0" xfId="0" applyFill="1" applyAlignment="1">
      <alignment/>
    </xf>
    <xf numFmtId="0" fontId="23" fillId="19" borderId="0" xfId="0" applyFont="1" applyFill="1" applyAlignment="1" applyProtection="1">
      <alignment vertical="top" wrapText="1" readingOrder="1"/>
      <protection locked="0"/>
    </xf>
    <xf numFmtId="16" fontId="23" fillId="19" borderId="0" xfId="0" applyNumberFormat="1" applyFont="1" applyFill="1" applyAlignment="1" applyProtection="1">
      <alignment horizontal="left" vertical="top" wrapText="1" readingOrder="1"/>
      <protection locked="0"/>
    </xf>
    <xf numFmtId="7" fontId="23" fillId="19" borderId="0" xfId="44" applyNumberFormat="1" applyFont="1" applyFill="1" applyAlignment="1" applyProtection="1">
      <alignment horizontal="left" vertical="top" wrapText="1" readingOrder="1"/>
      <protection locked="0"/>
    </xf>
    <xf numFmtId="14" fontId="43" fillId="19" borderId="0" xfId="0" applyNumberFormat="1" applyFont="1" applyFill="1" applyBorder="1" applyAlignment="1">
      <alignment horizontal="left"/>
    </xf>
    <xf numFmtId="0" fontId="20" fillId="19" borderId="0" xfId="0" applyFont="1" applyFill="1" applyBorder="1" applyAlignment="1" applyProtection="1">
      <alignment horizontal="left"/>
      <protection locked="0"/>
    </xf>
    <xf numFmtId="0" fontId="20" fillId="19" borderId="31" xfId="0" applyFont="1" applyFill="1" applyBorder="1" applyAlignment="1" applyProtection="1">
      <alignment/>
      <protection locked="0"/>
    </xf>
    <xf numFmtId="0" fontId="23" fillId="0" borderId="0" xfId="0" applyFont="1" applyBorder="1" applyAlignment="1" applyProtection="1">
      <alignment horizontal="center" vertical="top" wrapText="1" readingOrder="1"/>
      <protection locked="0"/>
    </xf>
    <xf numFmtId="0" fontId="23" fillId="0" borderId="0" xfId="0" applyFont="1" applyBorder="1" applyAlignment="1" applyProtection="1">
      <alignment vertical="top" wrapText="1" readingOrder="1"/>
      <protection locked="0"/>
    </xf>
    <xf numFmtId="1" fontId="23" fillId="0" borderId="0" xfId="0" applyNumberFormat="1" applyFont="1" applyBorder="1" applyAlignment="1" applyProtection="1">
      <alignment horizontal="center" vertical="top" wrapText="1" readingOrder="1"/>
      <protection locked="0"/>
    </xf>
    <xf numFmtId="0" fontId="20" fillId="0" borderId="0" xfId="0" applyFont="1" applyBorder="1" applyAlignment="1" applyProtection="1">
      <alignment/>
      <protection locked="0"/>
    </xf>
    <xf numFmtId="49" fontId="0" fillId="19" borderId="0" xfId="0" applyNumberFormat="1" applyFill="1" applyBorder="1" applyAlignment="1" applyProtection="1">
      <alignment/>
      <protection locked="0"/>
    </xf>
    <xf numFmtId="22" fontId="23" fillId="0" borderId="0" xfId="0" applyNumberFormat="1" applyFont="1" applyAlignment="1" applyProtection="1">
      <alignment vertical="top" wrapText="1" readingOrder="1"/>
      <protection locked="0"/>
    </xf>
    <xf numFmtId="0" fontId="12" fillId="0" borderId="0" xfId="53" applyAlignment="1" applyProtection="1">
      <alignment/>
      <protection/>
    </xf>
    <xf numFmtId="0" fontId="40" fillId="0" borderId="0" xfId="0" applyFont="1" applyFill="1" applyBorder="1" applyAlignment="1" applyProtection="1">
      <alignment horizontal="left"/>
      <protection locked="0"/>
    </xf>
    <xf numFmtId="0" fontId="32" fillId="0" borderId="0" xfId="0" applyFont="1" applyFill="1" applyBorder="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vertical="top"/>
      <protection hidden="1"/>
    </xf>
    <xf numFmtId="0" fontId="0" fillId="0" borderId="79" xfId="0" applyFill="1" applyBorder="1" applyAlignment="1">
      <alignment/>
    </xf>
    <xf numFmtId="0" fontId="12" fillId="19" borderId="0" xfId="53" applyFill="1" applyAlignment="1" applyProtection="1">
      <alignment/>
      <protection/>
    </xf>
    <xf numFmtId="0" fontId="37" fillId="0" borderId="14" xfId="0" applyFont="1" applyBorder="1" applyAlignment="1" applyProtection="1">
      <alignment vertical="top"/>
      <protection hidden="1"/>
    </xf>
    <xf numFmtId="0" fontId="20" fillId="0" borderId="0" xfId="0" applyFont="1" applyAlignment="1" applyProtection="1">
      <alignment horizontal="left"/>
      <protection hidden="1"/>
    </xf>
    <xf numFmtId="14" fontId="43" fillId="0" borderId="0" xfId="0" applyNumberFormat="1" applyFont="1" applyFill="1" applyBorder="1" applyAlignment="1">
      <alignment horizontal="left"/>
    </xf>
    <xf numFmtId="0" fontId="20" fillId="0" borderId="0" xfId="0" applyFont="1" applyBorder="1" applyAlignment="1" applyProtection="1">
      <alignment/>
      <protection hidden="1"/>
    </xf>
    <xf numFmtId="0" fontId="31" fillId="0" borderId="0" xfId="0" applyFont="1" applyBorder="1" applyAlignment="1" applyProtection="1">
      <alignment/>
      <protection hidden="1"/>
    </xf>
    <xf numFmtId="0" fontId="31" fillId="0" borderId="79" xfId="0" applyFont="1" applyBorder="1" applyAlignment="1" applyProtection="1">
      <alignment/>
      <protection hidden="1"/>
    </xf>
    <xf numFmtId="0" fontId="0" fillId="0" borderId="0" xfId="0" applyBorder="1" applyAlignment="1" applyProtection="1">
      <alignment vertical="top"/>
      <protection hidden="1"/>
    </xf>
    <xf numFmtId="0" fontId="20" fillId="0" borderId="0" xfId="0" applyFont="1" applyFill="1" applyBorder="1" applyAlignment="1" applyProtection="1">
      <alignment wrapText="1"/>
      <protection hidden="1"/>
    </xf>
    <xf numFmtId="0" fontId="20" fillId="0" borderId="14" xfId="0" applyFont="1" applyBorder="1" applyAlignment="1" applyProtection="1">
      <alignment vertical="top"/>
      <protection hidden="1"/>
    </xf>
    <xf numFmtId="0" fontId="31" fillId="0" borderId="0" xfId="0" applyFont="1" applyBorder="1" applyAlignment="1" applyProtection="1">
      <alignment/>
      <protection hidden="1"/>
    </xf>
    <xf numFmtId="0" fontId="20" fillId="0" borderId="79" xfId="0" applyFont="1" applyBorder="1" applyAlignment="1" applyProtection="1">
      <alignment/>
      <protection hidden="1"/>
    </xf>
    <xf numFmtId="0" fontId="20" fillId="0" borderId="0" xfId="0" applyFont="1" applyBorder="1" applyAlignment="1" applyProtection="1">
      <alignment vertical="center"/>
      <protection locked="0"/>
    </xf>
    <xf numFmtId="0" fontId="20" fillId="0" borderId="0" xfId="0" applyFont="1" applyBorder="1" applyAlignment="1" applyProtection="1">
      <alignment vertical="center"/>
      <protection hidden="1"/>
    </xf>
    <xf numFmtId="0" fontId="20" fillId="0" borderId="0" xfId="0" applyFont="1" applyFill="1" applyBorder="1" applyAlignment="1" applyProtection="1">
      <alignment/>
      <protection hidden="1"/>
    </xf>
    <xf numFmtId="0" fontId="20" fillId="0" borderId="79" xfId="0" applyFont="1" applyFill="1" applyBorder="1" applyAlignment="1" applyProtection="1">
      <alignment/>
      <protection hidden="1"/>
    </xf>
    <xf numFmtId="0" fontId="37" fillId="0" borderId="14" xfId="0" applyFont="1" applyFill="1" applyBorder="1" applyAlignment="1" applyProtection="1">
      <alignment vertical="top"/>
      <protection hidden="1"/>
    </xf>
    <xf numFmtId="0" fontId="0" fillId="0" borderId="0" xfId="0" applyAlignment="1" applyProtection="1">
      <alignment/>
      <protection locked="0"/>
    </xf>
    <xf numFmtId="0" fontId="0" fillId="0" borderId="0" xfId="0" applyFill="1" applyAlignment="1">
      <alignment/>
    </xf>
    <xf numFmtId="0" fontId="67" fillId="0" borderId="0" xfId="0" applyFont="1" applyAlignment="1">
      <alignment horizontal="center" vertical="top" wrapText="1"/>
    </xf>
    <xf numFmtId="0" fontId="68" fillId="0" borderId="68"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0" fillId="0" borderId="70" xfId="0" applyBorder="1" applyAlignment="1" applyProtection="1">
      <alignment/>
      <protection locked="0"/>
    </xf>
    <xf numFmtId="0" fontId="0" fillId="0" borderId="71" xfId="0" applyBorder="1" applyAlignment="1" applyProtection="1">
      <alignment/>
      <protection locked="0"/>
    </xf>
    <xf numFmtId="0" fontId="0" fillId="0" borderId="65" xfId="0" applyBorder="1" applyAlignment="1" applyProtection="1">
      <alignment horizontal="right"/>
      <protection locked="0"/>
    </xf>
    <xf numFmtId="0" fontId="0" fillId="0" borderId="66" xfId="0" applyBorder="1" applyAlignment="1" applyProtection="1">
      <alignment horizontal="right"/>
      <protection locked="0"/>
    </xf>
    <xf numFmtId="0" fontId="68" fillId="0" borderId="68"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22" fillId="17" borderId="67" xfId="0" applyFont="1" applyFill="1" applyBorder="1" applyAlignment="1" applyProtection="1">
      <alignment horizontal="center" vertical="center" textRotation="90"/>
      <protection hidden="1"/>
    </xf>
    <xf numFmtId="0" fontId="0" fillId="0" borderId="69" xfId="0" applyBorder="1" applyAlignment="1">
      <alignment/>
    </xf>
    <xf numFmtId="0" fontId="0" fillId="0" borderId="72" xfId="0" applyBorder="1" applyAlignment="1">
      <alignment/>
    </xf>
    <xf numFmtId="0" fontId="0" fillId="0" borderId="0" xfId="0" applyAlignment="1">
      <alignment horizontal="left" wrapText="1" indent="4"/>
    </xf>
    <xf numFmtId="0" fontId="0" fillId="0" borderId="0" xfId="0" applyAlignment="1">
      <alignment/>
    </xf>
    <xf numFmtId="0" fontId="66" fillId="0" borderId="68"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0" fillId="0" borderId="68" xfId="0" applyFont="1" applyBorder="1" applyAlignment="1" applyProtection="1">
      <alignment horizontal="left" vertical="top" wrapText="1"/>
      <protection locked="0"/>
    </xf>
    <xf numFmtId="0" fontId="0" fillId="0" borderId="0" xfId="0" applyFont="1" applyAlignment="1">
      <alignment horizontal="left" vertical="top" wrapText="1"/>
    </xf>
    <xf numFmtId="0" fontId="0" fillId="0" borderId="0" xfId="0" applyFont="1" applyAlignment="1">
      <alignment vertical="top" wrapText="1"/>
    </xf>
    <xf numFmtId="0" fontId="0" fillId="0" borderId="68" xfId="0" applyFont="1" applyBorder="1" applyAlignment="1">
      <alignment horizontal="left" vertical="top" wrapText="1"/>
    </xf>
    <xf numFmtId="0" fontId="22" fillId="17" borderId="92" xfId="0" applyFont="1" applyFill="1" applyBorder="1" applyAlignment="1" applyProtection="1">
      <alignment horizontal="center" vertical="center" textRotation="90"/>
      <protection hidden="1"/>
    </xf>
    <xf numFmtId="0" fontId="0" fillId="17" borderId="92" xfId="0" applyFill="1" applyBorder="1" applyAlignment="1">
      <alignment/>
    </xf>
    <xf numFmtId="0" fontId="0" fillId="0" borderId="93" xfId="0" applyBorder="1" applyAlignment="1">
      <alignment/>
    </xf>
    <xf numFmtId="0" fontId="25" fillId="17" borderId="68" xfId="0" applyFont="1" applyFill="1" applyBorder="1" applyAlignment="1">
      <alignment horizontal="center"/>
    </xf>
    <xf numFmtId="0" fontId="26" fillId="17" borderId="0" xfId="0" applyFont="1" applyFill="1" applyAlignment="1">
      <alignment/>
    </xf>
    <xf numFmtId="0" fontId="0" fillId="0" borderId="0" xfId="0" applyFont="1" applyFill="1" applyBorder="1" applyAlignment="1" applyProtection="1">
      <alignment horizontal="left"/>
      <protection locked="0"/>
    </xf>
    <xf numFmtId="0" fontId="0" fillId="0" borderId="0" xfId="0" applyAlignment="1" applyProtection="1">
      <alignment/>
      <protection locked="0"/>
    </xf>
    <xf numFmtId="0" fontId="22" fillId="0" borderId="68" xfId="0" applyFont="1" applyBorder="1" applyAlignment="1" applyProtection="1">
      <alignment horizontal="right"/>
      <protection locked="0"/>
    </xf>
    <xf numFmtId="0" fontId="22" fillId="0" borderId="68" xfId="0" applyFont="1" applyFill="1" applyBorder="1" applyAlignment="1" applyProtection="1">
      <alignment horizontal="right"/>
      <protection locked="0"/>
    </xf>
    <xf numFmtId="0" fontId="21" fillId="0" borderId="66" xfId="0" applyFont="1" applyBorder="1" applyAlignment="1" applyProtection="1">
      <alignment horizontal="center" vertical="center" wrapText="1"/>
      <protection hidden="1"/>
    </xf>
    <xf numFmtId="0" fontId="0" fillId="0" borderId="66"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25" fillId="0" borderId="71" xfId="0" applyFont="1" applyBorder="1" applyAlignment="1" applyProtection="1">
      <alignment horizontal="center" wrapText="1"/>
      <protection hidden="1"/>
    </xf>
    <xf numFmtId="0" fontId="0" fillId="0" borderId="71" xfId="0" applyBorder="1" applyAlignment="1" applyProtection="1">
      <alignment horizontal="center" wrapText="1"/>
      <protection hidden="1"/>
    </xf>
    <xf numFmtId="0" fontId="66" fillId="0" borderId="68"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30" fillId="17" borderId="70" xfId="0" applyFont="1" applyFill="1" applyBorder="1" applyAlignment="1" applyProtection="1">
      <alignment horizontal="center"/>
      <protection locked="0"/>
    </xf>
    <xf numFmtId="0" fontId="30" fillId="17" borderId="71" xfId="0" applyFont="1" applyFill="1" applyBorder="1" applyAlignment="1" applyProtection="1">
      <alignment horizontal="center"/>
      <protection locked="0"/>
    </xf>
    <xf numFmtId="0" fontId="12" fillId="0" borderId="0" xfId="53" applyFont="1" applyBorder="1" applyAlignment="1" applyProtection="1">
      <alignment horizontal="left"/>
      <protection locked="0"/>
    </xf>
    <xf numFmtId="0" fontId="31" fillId="0" borderId="65" xfId="0" applyFont="1" applyFill="1" applyBorder="1" applyAlignment="1" applyProtection="1">
      <alignment/>
      <protection locked="0"/>
    </xf>
    <xf numFmtId="0" fontId="0" fillId="0" borderId="66" xfId="0" applyBorder="1" applyAlignment="1" applyProtection="1">
      <alignment/>
      <protection locked="0"/>
    </xf>
    <xf numFmtId="0" fontId="78" fillId="0" borderId="70" xfId="0" applyFont="1" applyFill="1" applyBorder="1" applyAlignment="1" applyProtection="1">
      <alignment horizontal="right"/>
      <protection locked="0"/>
    </xf>
    <xf numFmtId="0" fontId="79" fillId="0" borderId="71" xfId="0" applyFont="1" applyBorder="1" applyAlignment="1" applyProtection="1">
      <alignment/>
      <protection locked="0"/>
    </xf>
    <xf numFmtId="0" fontId="21" fillId="0" borderId="11" xfId="0" applyFont="1" applyBorder="1" applyAlignment="1" applyProtection="1">
      <alignment horizontal="center" vertical="center" wrapText="1"/>
      <protection hidden="1"/>
    </xf>
    <xf numFmtId="0" fontId="0" fillId="0" borderId="11" xfId="0" applyBorder="1" applyAlignment="1" applyProtection="1">
      <alignment horizontal="center" wrapText="1"/>
      <protection hidden="1"/>
    </xf>
    <xf numFmtId="0" fontId="0" fillId="0" borderId="0" xfId="0" applyAlignment="1" applyProtection="1">
      <alignment horizontal="center" wrapText="1"/>
      <protection hidden="1"/>
    </xf>
    <xf numFmtId="0" fontId="25" fillId="0" borderId="17"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31" fillId="0" borderId="94" xfId="0" applyFont="1" applyBorder="1" applyAlignment="1" applyProtection="1">
      <alignment horizontal="left" vertical="center"/>
      <protection locked="0"/>
    </xf>
    <xf numFmtId="0" fontId="0" fillId="0" borderId="94" xfId="0" applyBorder="1" applyAlignment="1" applyProtection="1">
      <alignment vertical="center"/>
      <protection locked="0"/>
    </xf>
    <xf numFmtId="0" fontId="0" fillId="0" borderId="95" xfId="0" applyBorder="1" applyAlignment="1" applyProtection="1">
      <alignment vertical="center"/>
      <protection locked="0"/>
    </xf>
    <xf numFmtId="0" fontId="31" fillId="0" borderId="94" xfId="0" applyFont="1" applyBorder="1" applyAlignment="1" applyProtection="1">
      <alignment horizontal="left" vertical="center"/>
      <protection hidden="1"/>
    </xf>
    <xf numFmtId="0" fontId="0" fillId="0" borderId="94" xfId="0" applyBorder="1" applyAlignment="1" applyProtection="1">
      <alignment vertical="center"/>
      <protection hidden="1"/>
    </xf>
    <xf numFmtId="0" fontId="0" fillId="0" borderId="95" xfId="0" applyBorder="1" applyAlignment="1" applyProtection="1">
      <alignment vertical="center"/>
      <protection hidden="1"/>
    </xf>
    <xf numFmtId="0" fontId="20" fillId="0" borderId="0" xfId="0" applyFont="1" applyFill="1" applyBorder="1" applyAlignment="1" applyProtection="1">
      <alignment wrapText="1"/>
      <protection hidden="1"/>
    </xf>
    <xf numFmtId="0" fontId="0" fillId="0" borderId="0" xfId="0" applyFill="1" applyBorder="1" applyAlignment="1">
      <alignment wrapText="1"/>
    </xf>
    <xf numFmtId="0" fontId="0" fillId="0" borderId="79" xfId="0" applyFill="1" applyBorder="1" applyAlignment="1">
      <alignment wrapText="1"/>
    </xf>
    <xf numFmtId="0" fontId="0" fillId="0" borderId="0" xfId="0" applyBorder="1" applyAlignment="1">
      <alignment wrapText="1"/>
    </xf>
    <xf numFmtId="0" fontId="0" fillId="0" borderId="79" xfId="0" applyBorder="1" applyAlignment="1">
      <alignment wrapText="1"/>
    </xf>
    <xf numFmtId="0" fontId="72" fillId="18" borderId="74" xfId="0" applyFont="1" applyFill="1" applyBorder="1" applyAlignment="1" applyProtection="1">
      <alignment horizontal="center" vertical="center" textRotation="90"/>
      <protection hidden="1"/>
    </xf>
    <xf numFmtId="0" fontId="0" fillId="0" borderId="79" xfId="0" applyBorder="1" applyAlignment="1" applyProtection="1">
      <alignment horizontal="center" vertical="center"/>
      <protection hidden="1"/>
    </xf>
    <xf numFmtId="0" fontId="20" fillId="0" borderId="0" xfId="0" applyFont="1" applyBorder="1" applyAlignment="1" applyProtection="1">
      <alignment horizontal="left" wrapText="1"/>
      <protection hidden="1"/>
    </xf>
    <xf numFmtId="0" fontId="0" fillId="0" borderId="0" xfId="0" applyAlignment="1">
      <alignment wrapText="1"/>
    </xf>
    <xf numFmtId="0" fontId="73" fillId="18" borderId="85" xfId="0" applyFont="1" applyFill="1" applyBorder="1" applyAlignment="1" applyProtection="1">
      <alignment horizontal="center" vertical="center" textRotation="90"/>
      <protection hidden="1"/>
    </xf>
    <xf numFmtId="0" fontId="0" fillId="0" borderId="85" xfId="0" applyBorder="1" applyAlignment="1">
      <alignment horizontal="center" vertical="center" textRotation="90"/>
    </xf>
    <xf numFmtId="0" fontId="20" fillId="0" borderId="0" xfId="0" applyFont="1" applyFill="1" applyBorder="1" applyAlignment="1" applyProtection="1">
      <alignment vertical="center" wrapText="1"/>
      <protection hidden="1"/>
    </xf>
    <xf numFmtId="0" fontId="20" fillId="0" borderId="79" xfId="0" applyFont="1" applyFill="1" applyBorder="1" applyAlignment="1" applyProtection="1">
      <alignment vertical="center" wrapText="1"/>
      <protection hidden="1"/>
    </xf>
    <xf numFmtId="0" fontId="0" fillId="0" borderId="0" xfId="0" applyFill="1" applyBorder="1" applyAlignment="1">
      <alignment vertical="center" wrapText="1"/>
    </xf>
    <xf numFmtId="0" fontId="0" fillId="0" borderId="79" xfId="0" applyFill="1" applyBorder="1" applyAlignment="1">
      <alignment vertical="center" wrapText="1"/>
    </xf>
    <xf numFmtId="0" fontId="72" fillId="18" borderId="85" xfId="0" applyFont="1" applyFill="1" applyBorder="1" applyAlignment="1" applyProtection="1">
      <alignment horizontal="center" vertical="center" textRotation="90"/>
      <protection hidden="1"/>
    </xf>
    <xf numFmtId="0" fontId="20" fillId="0" borderId="85" xfId="0" applyFont="1" applyBorder="1" applyAlignment="1" applyProtection="1">
      <alignment/>
      <protection hidden="1"/>
    </xf>
    <xf numFmtId="0" fontId="20" fillId="0" borderId="79" xfId="0" applyFont="1" applyBorder="1" applyAlignment="1" applyProtection="1">
      <alignment/>
      <protection hidden="1"/>
    </xf>
    <xf numFmtId="0" fontId="20" fillId="0" borderId="0" xfId="0" applyFont="1" applyBorder="1" applyAlignment="1" applyProtection="1">
      <alignment vertical="top" wrapText="1"/>
      <protection hidden="1"/>
    </xf>
    <xf numFmtId="0" fontId="20" fillId="0" borderId="79"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79" xfId="0" applyBorder="1" applyAlignment="1" applyProtection="1">
      <alignment vertical="top" wrapText="1"/>
      <protection hidden="1"/>
    </xf>
    <xf numFmtId="0" fontId="0" fillId="0" borderId="96" xfId="0" applyBorder="1" applyAlignment="1">
      <alignment horizontal="center" vertical="center" textRotation="90"/>
    </xf>
    <xf numFmtId="0" fontId="20" fillId="0" borderId="0" xfId="0" applyFont="1" applyFill="1" applyBorder="1" applyAlignment="1" applyProtection="1">
      <alignment vertical="top" wrapText="1"/>
      <protection hidden="1"/>
    </xf>
    <xf numFmtId="0" fontId="0" fillId="0" borderId="0" xfId="0" applyFill="1" applyBorder="1" applyAlignment="1" applyProtection="1">
      <alignment vertical="top" wrapText="1"/>
      <protection hidden="1"/>
    </xf>
    <xf numFmtId="0" fontId="0" fillId="0" borderId="79" xfId="0" applyFill="1" applyBorder="1" applyAlignment="1" applyProtection="1">
      <alignment vertical="top" wrapText="1"/>
      <protection hidden="1"/>
    </xf>
    <xf numFmtId="0" fontId="20"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79" xfId="0" applyBorder="1" applyAlignment="1" applyProtection="1">
      <alignment wrapText="1"/>
      <protection hidden="1"/>
    </xf>
    <xf numFmtId="0" fontId="0" fillId="0" borderId="0" xfId="0" applyFont="1" applyBorder="1" applyAlignment="1" applyProtection="1">
      <alignment wrapText="1"/>
      <protection hidden="1"/>
    </xf>
    <xf numFmtId="0" fontId="0" fillId="0" borderId="79" xfId="0" applyFont="1" applyBorder="1" applyAlignment="1" applyProtection="1">
      <alignment wrapText="1"/>
      <protection hidden="1"/>
    </xf>
    <xf numFmtId="0" fontId="0" fillId="16" borderId="63" xfId="0" applyFill="1" applyBorder="1" applyAlignment="1" applyProtection="1">
      <alignment horizontal="left"/>
      <protection locked="0"/>
    </xf>
    <xf numFmtId="0" fontId="0" fillId="17" borderId="89" xfId="0" applyFill="1" applyBorder="1" applyAlignment="1" applyProtection="1">
      <alignment horizontal="center"/>
      <protection hidden="1" locked="0"/>
    </xf>
    <xf numFmtId="0" fontId="0" fillId="17" borderId="54" xfId="0" applyFill="1" applyBorder="1" applyAlignment="1" applyProtection="1">
      <alignment horizontal="center"/>
      <protection locked="0"/>
    </xf>
    <xf numFmtId="0" fontId="0" fillId="17" borderId="90" xfId="0" applyFill="1" applyBorder="1" applyAlignment="1" applyProtection="1">
      <alignment horizontal="center"/>
      <protection locked="0"/>
    </xf>
    <xf numFmtId="0" fontId="0" fillId="17" borderId="97" xfId="0" applyFill="1" applyBorder="1" applyAlignment="1" applyProtection="1">
      <alignment horizontal="center"/>
      <protection hidden="1" locked="0"/>
    </xf>
    <xf numFmtId="0" fontId="0" fillId="17" borderId="84" xfId="0" applyFill="1" applyBorder="1" applyAlignment="1" applyProtection="1">
      <alignment horizontal="center"/>
      <protection locked="0"/>
    </xf>
    <xf numFmtId="0" fontId="0" fillId="17" borderId="88" xfId="0" applyFill="1" applyBorder="1" applyAlignment="1" applyProtection="1">
      <alignment horizontal="center"/>
      <protection locked="0"/>
    </xf>
    <xf numFmtId="0" fontId="20" fillId="0" borderId="97" xfId="0" applyFont="1" applyFill="1" applyBorder="1" applyAlignment="1" applyProtection="1">
      <alignment horizontal="center"/>
      <protection hidden="1"/>
    </xf>
    <xf numFmtId="0" fontId="0" fillId="0" borderId="88" xfId="0" applyBorder="1" applyAlignment="1" applyProtection="1">
      <alignment horizontal="center"/>
      <protection hidden="1"/>
    </xf>
    <xf numFmtId="0" fontId="20" fillId="0" borderId="89" xfId="0" applyFont="1" applyFill="1" applyBorder="1" applyAlignment="1" applyProtection="1">
      <alignment horizontal="center"/>
      <protection hidden="1"/>
    </xf>
    <xf numFmtId="0" fontId="20" fillId="0" borderId="90" xfId="0" applyFont="1" applyBorder="1" applyAlignment="1" applyProtection="1">
      <alignment horizontal="center"/>
      <protection hidden="1"/>
    </xf>
    <xf numFmtId="0" fontId="27" fillId="8" borderId="23" xfId="0" applyFont="1" applyFill="1" applyBorder="1" applyAlignment="1" applyProtection="1">
      <alignment horizontal="center" vertical="center"/>
      <protection hidden="1"/>
    </xf>
    <xf numFmtId="0" fontId="0" fillId="0" borderId="0" xfId="0" applyFont="1" applyBorder="1" applyAlignment="1">
      <alignment horizontal="center"/>
    </xf>
    <xf numFmtId="0" fontId="0" fillId="0" borderId="24" xfId="0" applyBorder="1" applyAlignment="1">
      <alignment/>
    </xf>
    <xf numFmtId="0" fontId="0" fillId="0" borderId="98" xfId="0" applyFont="1" applyBorder="1" applyAlignment="1">
      <alignment horizontal="center"/>
    </xf>
    <xf numFmtId="0" fontId="0" fillId="0" borderId="61" xfId="0" applyFont="1" applyBorder="1" applyAlignment="1">
      <alignment horizontal="center"/>
    </xf>
    <xf numFmtId="0" fontId="0" fillId="0" borderId="60" xfId="0" applyBorder="1" applyAlignment="1">
      <alignment/>
    </xf>
    <xf numFmtId="0" fontId="47" fillId="0" borderId="23"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99"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172" fontId="53" fillId="0" borderId="19" xfId="0" applyNumberFormat="1" applyFont="1" applyBorder="1" applyAlignment="1" applyProtection="1">
      <alignment horizontal="center" vertical="center"/>
      <protection hidden="1"/>
    </xf>
    <xf numFmtId="0" fontId="0" fillId="0" borderId="28" xfId="0" applyBorder="1" applyAlignment="1">
      <alignment/>
    </xf>
    <xf numFmtId="0" fontId="0" fillId="0" borderId="98" xfId="0" applyBorder="1" applyAlignment="1">
      <alignment/>
    </xf>
    <xf numFmtId="0" fontId="0" fillId="0" borderId="61" xfId="0" applyBorder="1" applyAlignment="1">
      <alignment/>
    </xf>
    <xf numFmtId="0" fontId="52" fillId="0" borderId="100" xfId="0" applyFont="1" applyFill="1" applyBorder="1" applyAlignment="1" applyProtection="1">
      <alignment horizontal="left" vertical="center"/>
      <protection hidden="1"/>
    </xf>
    <xf numFmtId="0" fontId="0" fillId="0" borderId="28" xfId="0" applyFill="1" applyBorder="1" applyAlignment="1">
      <alignment horizontal="left" vertical="center"/>
    </xf>
    <xf numFmtId="0" fontId="0" fillId="0" borderId="20" xfId="0" applyFill="1" applyBorder="1" applyAlignment="1">
      <alignment horizontal="left" vertical="center"/>
    </xf>
    <xf numFmtId="0" fontId="41" fillId="0" borderId="0" xfId="0" applyFont="1" applyFill="1" applyBorder="1" applyAlignment="1" applyProtection="1">
      <alignment horizontal="left" vertical="center"/>
      <protection hidden="1"/>
    </xf>
    <xf numFmtId="0" fontId="55" fillId="0" borderId="0" xfId="0" applyFont="1" applyBorder="1" applyAlignment="1">
      <alignment/>
    </xf>
    <xf numFmtId="0" fontId="22" fillId="0" borderId="101" xfId="0" applyFont="1" applyFill="1" applyBorder="1" applyAlignment="1">
      <alignment horizontal="center" vertical="center" textRotation="90"/>
    </xf>
    <xf numFmtId="0" fontId="22" fillId="0" borderId="101" xfId="0" applyFont="1" applyBorder="1" applyAlignment="1">
      <alignment horizontal="center" vertical="center" textRotation="90"/>
    </xf>
    <xf numFmtId="0" fontId="22" fillId="0" borderId="102" xfId="0" applyFont="1" applyBorder="1" applyAlignment="1">
      <alignment horizontal="center" vertical="center" textRotation="90"/>
    </xf>
    <xf numFmtId="0" fontId="32" fillId="0" borderId="0" xfId="0" applyFont="1" applyBorder="1" applyAlignment="1">
      <alignment horizontal="left"/>
    </xf>
    <xf numFmtId="0" fontId="0" fillId="0" borderId="0" xfId="0" applyBorder="1" applyAlignment="1">
      <alignment/>
    </xf>
    <xf numFmtId="0" fontId="31" fillId="17" borderId="97" xfId="0" applyFont="1" applyFill="1" applyBorder="1" applyAlignment="1" applyProtection="1">
      <alignment horizontal="center"/>
      <protection hidden="1" locked="0"/>
    </xf>
    <xf numFmtId="0" fontId="42" fillId="17" borderId="39" xfId="0" applyFont="1" applyFill="1" applyBorder="1" applyAlignment="1" applyProtection="1">
      <alignment horizontal="center"/>
      <protection hidden="1"/>
    </xf>
    <xf numFmtId="0" fontId="42" fillId="17" borderId="52" xfId="0" applyFont="1" applyFill="1" applyBorder="1" applyAlignment="1" applyProtection="1">
      <alignment horizontal="center"/>
      <protection hidden="1"/>
    </xf>
    <xf numFmtId="0" fontId="42" fillId="17" borderId="0" xfId="0" applyFont="1" applyFill="1" applyBorder="1" applyAlignment="1" applyProtection="1">
      <alignment horizontal="center"/>
      <protection hidden="1"/>
    </xf>
    <xf numFmtId="0" fontId="42" fillId="17" borderId="27" xfId="0" applyFont="1" applyFill="1" applyBorder="1" applyAlignment="1" applyProtection="1">
      <alignment horizontal="center"/>
      <protection hidden="1"/>
    </xf>
    <xf numFmtId="0" fontId="42" fillId="17" borderId="32" xfId="0" applyFont="1" applyFill="1" applyBorder="1" applyAlignment="1" applyProtection="1">
      <alignment horizontal="center"/>
      <protection hidden="1"/>
    </xf>
    <xf numFmtId="0" fontId="42" fillId="17" borderId="31" xfId="0" applyFont="1" applyFill="1" applyBorder="1" applyAlignment="1" applyProtection="1">
      <alignment horizontal="center"/>
      <protection hidden="1"/>
    </xf>
    <xf numFmtId="0" fontId="42" fillId="17" borderId="103" xfId="0" applyFont="1" applyFill="1" applyBorder="1" applyAlignment="1" applyProtection="1">
      <alignment horizontal="center"/>
      <protection hidden="1"/>
    </xf>
    <xf numFmtId="0" fontId="36" fillId="16" borderId="104" xfId="0" applyFont="1" applyFill="1" applyBorder="1" applyAlignment="1" applyProtection="1">
      <alignment horizontal="center" vertical="center"/>
      <protection locked="0"/>
    </xf>
    <xf numFmtId="0" fontId="26" fillId="0" borderId="105" xfId="0" applyFont="1" applyBorder="1" applyAlignment="1">
      <alignment/>
    </xf>
    <xf numFmtId="0" fontId="26" fillId="0" borderId="106" xfId="0" applyFont="1" applyBorder="1" applyAlignment="1">
      <alignment/>
    </xf>
    <xf numFmtId="0" fontId="20" fillId="0" borderId="0" xfId="0" applyFont="1" applyFill="1" applyBorder="1" applyAlignment="1" applyProtection="1">
      <alignment horizontal="left"/>
      <protection locked="0"/>
    </xf>
    <xf numFmtId="0" fontId="20" fillId="0" borderId="0" xfId="0" applyFont="1" applyBorder="1" applyAlignment="1" applyProtection="1">
      <alignment/>
      <protection locked="0"/>
    </xf>
    <xf numFmtId="0" fontId="39" fillId="0" borderId="0" xfId="0" applyFont="1" applyFill="1" applyBorder="1" applyAlignment="1" applyProtection="1">
      <alignment horizontal="center"/>
      <protection hidden="1"/>
    </xf>
    <xf numFmtId="0" fontId="0" fillId="0" borderId="0" xfId="0" applyFill="1" applyBorder="1" applyAlignment="1">
      <alignment/>
    </xf>
    <xf numFmtId="0" fontId="43" fillId="0" borderId="35" xfId="0" applyFont="1" applyFill="1" applyBorder="1" applyAlignment="1" applyProtection="1">
      <alignment/>
      <protection hidden="1"/>
    </xf>
    <xf numFmtId="0" fontId="0" fillId="0" borderId="35" xfId="0" applyBorder="1" applyAlignment="1" applyProtection="1">
      <alignment/>
      <protection hidden="1"/>
    </xf>
    <xf numFmtId="0" fontId="0" fillId="17" borderId="89" xfId="0" applyFill="1" applyBorder="1" applyAlignment="1" applyProtection="1">
      <alignment horizontal="center"/>
      <protection locked="0"/>
    </xf>
    <xf numFmtId="0" fontId="0" fillId="0" borderId="54" xfId="0" applyBorder="1" applyAlignment="1" applyProtection="1">
      <alignment/>
      <protection locked="0"/>
    </xf>
    <xf numFmtId="0" fontId="0" fillId="0" borderId="90" xfId="0" applyBorder="1" applyAlignment="1" applyProtection="1">
      <alignment/>
      <protection locked="0"/>
    </xf>
    <xf numFmtId="0" fontId="33" fillId="0" borderId="0" xfId="0" applyFont="1" applyBorder="1" applyAlignment="1">
      <alignment/>
    </xf>
    <xf numFmtId="0" fontId="0" fillId="0" borderId="0" xfId="0" applyAlignment="1">
      <alignment/>
    </xf>
    <xf numFmtId="16" fontId="75" fillId="0" borderId="107" xfId="0" applyNumberFormat="1" applyFont="1" applyFill="1" applyBorder="1" applyAlignment="1" applyProtection="1">
      <alignment horizontal="center" vertical="center" textRotation="90"/>
      <protection hidden="1"/>
    </xf>
    <xf numFmtId="0" fontId="76" fillId="0" borderId="101" xfId="0" applyFont="1" applyBorder="1" applyAlignment="1">
      <alignment horizontal="center" vertical="center" textRotation="90"/>
    </xf>
    <xf numFmtId="0" fontId="20" fillId="0" borderId="0" xfId="0" applyFont="1" applyFill="1" applyBorder="1" applyAlignment="1">
      <alignment horizontal="left"/>
    </xf>
    <xf numFmtId="0" fontId="0" fillId="0" borderId="0" xfId="0" applyBorder="1" applyAlignment="1">
      <alignment horizontal="left"/>
    </xf>
    <xf numFmtId="0" fontId="21" fillId="0" borderId="11" xfId="0" applyFont="1" applyBorder="1" applyAlignment="1" applyProtection="1">
      <alignment vertical="center" wrapText="1"/>
      <protection hidden="1"/>
    </xf>
    <xf numFmtId="0" fontId="0" fillId="0" borderId="11" xfId="0" applyBorder="1" applyAlignment="1">
      <alignment wrapText="1"/>
    </xf>
    <xf numFmtId="0" fontId="25" fillId="0" borderId="17" xfId="0" applyFont="1" applyFill="1" applyBorder="1" applyAlignment="1" applyProtection="1">
      <alignment horizontal="center"/>
      <protection hidden="1"/>
    </xf>
    <xf numFmtId="0" fontId="26" fillId="0" borderId="17" xfId="0" applyFont="1" applyBorder="1" applyAlignment="1">
      <alignment horizontal="center"/>
    </xf>
    <xf numFmtId="49" fontId="0" fillId="16" borderId="63" xfId="0" applyNumberFormat="1" applyFont="1" applyFill="1" applyBorder="1" applyAlignment="1" applyProtection="1">
      <alignment horizontal="left"/>
      <protection locked="0"/>
    </xf>
    <xf numFmtId="0" fontId="0" fillId="16" borderId="63" xfId="0" applyFont="1" applyFill="1" applyBorder="1" applyAlignment="1" applyProtection="1">
      <alignment horizontal="left"/>
      <protection locked="0"/>
    </xf>
    <xf numFmtId="0" fontId="0" fillId="16" borderId="62" xfId="0" applyFont="1" applyFill="1" applyBorder="1" applyAlignment="1" applyProtection="1">
      <alignment horizontal="left" vertical="center"/>
      <protection locked="0"/>
    </xf>
    <xf numFmtId="0" fontId="0" fillId="16" borderId="63" xfId="0" applyFont="1" applyFill="1" applyBorder="1" applyAlignment="1" applyProtection="1">
      <alignment horizontal="left"/>
      <protection locked="0"/>
    </xf>
    <xf numFmtId="0" fontId="0" fillId="0" borderId="63" xfId="0" applyFont="1" applyBorder="1" applyAlignment="1" applyProtection="1">
      <alignment horizontal="left"/>
      <protection locked="0"/>
    </xf>
    <xf numFmtId="49" fontId="0" fillId="16" borderId="63" xfId="0" applyNumberFormat="1" applyFill="1" applyBorder="1" applyAlignment="1" applyProtection="1">
      <alignment horizontal="left"/>
      <protection locked="0"/>
    </xf>
    <xf numFmtId="0" fontId="55" fillId="0" borderId="28" xfId="0" applyFont="1" applyBorder="1" applyAlignment="1">
      <alignment/>
    </xf>
    <xf numFmtId="0" fontId="32" fillId="0" borderId="0" xfId="0" applyFont="1" applyBorder="1" applyAlignment="1">
      <alignment horizontal="center" vertical="top"/>
    </xf>
    <xf numFmtId="0" fontId="0" fillId="0" borderId="0" xfId="0" applyBorder="1" applyAlignment="1">
      <alignment horizontal="center"/>
    </xf>
    <xf numFmtId="0" fontId="21" fillId="17" borderId="39" xfId="0" applyFont="1" applyFill="1" applyBorder="1" applyAlignment="1">
      <alignment horizontal="center"/>
    </xf>
    <xf numFmtId="0" fontId="27" fillId="17" borderId="52" xfId="0" applyFont="1" applyFill="1" applyBorder="1" applyAlignment="1">
      <alignment horizontal="center"/>
    </xf>
    <xf numFmtId="0" fontId="0" fillId="17" borderId="108" xfId="0" applyFill="1" applyBorder="1" applyAlignment="1">
      <alignment/>
    </xf>
    <xf numFmtId="0" fontId="27" fillId="17" borderId="32" xfId="0" applyFont="1" applyFill="1" applyBorder="1" applyAlignment="1">
      <alignment horizontal="center"/>
    </xf>
    <xf numFmtId="0" fontId="27" fillId="17" borderId="31" xfId="0" applyFont="1" applyFill="1" applyBorder="1" applyAlignment="1">
      <alignment horizontal="center"/>
    </xf>
    <xf numFmtId="0" fontId="0" fillId="17" borderId="103" xfId="0" applyFill="1" applyBorder="1" applyAlignment="1">
      <alignment/>
    </xf>
    <xf numFmtId="0" fontId="32" fillId="0" borderId="28" xfId="0" applyFont="1" applyFill="1" applyBorder="1" applyAlignment="1">
      <alignment horizontal="center" vertical="top"/>
    </xf>
    <xf numFmtId="15" fontId="35" fillId="16" borderId="104" xfId="0" applyNumberFormat="1" applyFont="1" applyFill="1" applyBorder="1" applyAlignment="1" applyProtection="1">
      <alignment horizontal="center"/>
      <protection hidden="1" locked="0"/>
    </xf>
    <xf numFmtId="0" fontId="0" fillId="0" borderId="105" xfId="0" applyBorder="1" applyAlignment="1" applyProtection="1">
      <alignment/>
      <protection hidden="1" locked="0"/>
    </xf>
    <xf numFmtId="0" fontId="0" fillId="17" borderId="54" xfId="0" applyFill="1" applyBorder="1" applyAlignment="1" applyProtection="1">
      <alignment horizontal="center"/>
      <protection hidden="1" locked="0"/>
    </xf>
    <xf numFmtId="0" fontId="20" fillId="0" borderId="31" xfId="0" applyFont="1" applyFill="1" applyBorder="1" applyAlignment="1" applyProtection="1">
      <alignment vertical="center"/>
      <protection locked="0"/>
    </xf>
    <xf numFmtId="0" fontId="0" fillId="0" borderId="31" xfId="0" applyBorder="1" applyAlignment="1">
      <alignment vertical="center"/>
    </xf>
    <xf numFmtId="0" fontId="0" fillId="0" borderId="31" xfId="0" applyBorder="1" applyAlignment="1">
      <alignment/>
    </xf>
    <xf numFmtId="49" fontId="0" fillId="0" borderId="0" xfId="0" applyNumberForma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552450</xdr:colOff>
      <xdr:row>2</xdr:row>
      <xdr:rowOff>180975</xdr:rowOff>
    </xdr:to>
    <xdr:pic>
      <xdr:nvPicPr>
        <xdr:cNvPr id="1" name="Picture 1" descr="TTNZ logo Silver 2"/>
        <xdr:cNvPicPr preferRelativeResize="1">
          <a:picLocks noChangeAspect="1"/>
        </xdr:cNvPicPr>
      </xdr:nvPicPr>
      <xdr:blipFill>
        <a:blip r:embed="rId1"/>
        <a:stretch>
          <a:fillRect/>
        </a:stretch>
      </xdr:blipFill>
      <xdr:spPr>
        <a:xfrm>
          <a:off x="66675" y="95250"/>
          <a:ext cx="485775" cy="466725"/>
        </a:xfrm>
        <a:prstGeom prst="rect">
          <a:avLst/>
        </a:prstGeom>
        <a:noFill/>
        <a:ln w="9525" cmpd="sng">
          <a:noFill/>
        </a:ln>
      </xdr:spPr>
    </xdr:pic>
    <xdr:clientData/>
  </xdr:twoCellAnchor>
  <xdr:twoCellAnchor>
    <xdr:from>
      <xdr:col>11</xdr:col>
      <xdr:colOff>9525</xdr:colOff>
      <xdr:row>0</xdr:row>
      <xdr:rowOff>133350</xdr:rowOff>
    </xdr:from>
    <xdr:to>
      <xdr:col>12</xdr:col>
      <xdr:colOff>180975</xdr:colOff>
      <xdr:row>2</xdr:row>
      <xdr:rowOff>104775</xdr:rowOff>
    </xdr:to>
    <xdr:pic>
      <xdr:nvPicPr>
        <xdr:cNvPr id="2" name="Picture 2"/>
        <xdr:cNvPicPr preferRelativeResize="1">
          <a:picLocks noChangeAspect="1"/>
        </xdr:cNvPicPr>
      </xdr:nvPicPr>
      <xdr:blipFill>
        <a:blip r:embed="rId2"/>
        <a:stretch>
          <a:fillRect/>
        </a:stretch>
      </xdr:blipFill>
      <xdr:spPr>
        <a:xfrm>
          <a:off x="5753100" y="133350"/>
          <a:ext cx="847725" cy="352425"/>
        </a:xfrm>
        <a:prstGeom prst="rect">
          <a:avLst/>
        </a:prstGeom>
        <a:noFill/>
        <a:ln w="9525" cmpd="sng">
          <a:noFill/>
        </a:ln>
      </xdr:spPr>
    </xdr:pic>
    <xdr:clientData/>
  </xdr:twoCellAnchor>
  <xdr:twoCellAnchor editAs="oneCell">
    <xdr:from>
      <xdr:col>9</xdr:col>
      <xdr:colOff>28575</xdr:colOff>
      <xdr:row>0</xdr:row>
      <xdr:rowOff>76200</xdr:rowOff>
    </xdr:from>
    <xdr:to>
      <xdr:col>10</xdr:col>
      <xdr:colOff>161925</xdr:colOff>
      <xdr:row>2</xdr:row>
      <xdr:rowOff>247650</xdr:rowOff>
    </xdr:to>
    <xdr:pic>
      <xdr:nvPicPr>
        <xdr:cNvPr id="3" name="Picture 65"/>
        <xdr:cNvPicPr preferRelativeResize="1">
          <a:picLocks noChangeAspect="1"/>
        </xdr:cNvPicPr>
      </xdr:nvPicPr>
      <xdr:blipFill>
        <a:blip r:embed="rId3"/>
        <a:stretch>
          <a:fillRect/>
        </a:stretch>
      </xdr:blipFill>
      <xdr:spPr>
        <a:xfrm>
          <a:off x="4933950" y="76200"/>
          <a:ext cx="552450" cy="552450"/>
        </a:xfrm>
        <a:prstGeom prst="rect">
          <a:avLst/>
        </a:prstGeom>
        <a:noFill/>
        <a:ln w="9525" cmpd="sng">
          <a:noFill/>
        </a:ln>
      </xdr:spPr>
    </xdr:pic>
    <xdr:clientData/>
  </xdr:twoCellAnchor>
  <xdr:twoCellAnchor editAs="oneCell">
    <xdr:from>
      <xdr:col>0</xdr:col>
      <xdr:colOff>9525</xdr:colOff>
      <xdr:row>3</xdr:row>
      <xdr:rowOff>19050</xdr:rowOff>
    </xdr:from>
    <xdr:to>
      <xdr:col>12</xdr:col>
      <xdr:colOff>238125</xdr:colOff>
      <xdr:row>7</xdr:row>
      <xdr:rowOff>0</xdr:rowOff>
    </xdr:to>
    <xdr:pic>
      <xdr:nvPicPr>
        <xdr:cNvPr id="4" name="Picture 21" descr="manawatuhead"/>
        <xdr:cNvPicPr preferRelativeResize="1">
          <a:picLocks noChangeAspect="1"/>
        </xdr:cNvPicPr>
      </xdr:nvPicPr>
      <xdr:blipFill>
        <a:blip r:embed="rId4"/>
        <a:stretch>
          <a:fillRect/>
        </a:stretch>
      </xdr:blipFill>
      <xdr:spPr>
        <a:xfrm>
          <a:off x="9525" y="714375"/>
          <a:ext cx="664845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485775</xdr:colOff>
      <xdr:row>2</xdr:row>
      <xdr:rowOff>190500</xdr:rowOff>
    </xdr:to>
    <xdr:pic>
      <xdr:nvPicPr>
        <xdr:cNvPr id="1" name="Picture 1" descr="TTNZ logo Silver 2"/>
        <xdr:cNvPicPr preferRelativeResize="1">
          <a:picLocks noChangeAspect="1"/>
        </xdr:cNvPicPr>
      </xdr:nvPicPr>
      <xdr:blipFill>
        <a:blip r:embed="rId1"/>
        <a:stretch>
          <a:fillRect/>
        </a:stretch>
      </xdr:blipFill>
      <xdr:spPr>
        <a:xfrm>
          <a:off x="180975" y="95250"/>
          <a:ext cx="485775" cy="476250"/>
        </a:xfrm>
        <a:prstGeom prst="rect">
          <a:avLst/>
        </a:prstGeom>
        <a:noFill/>
        <a:ln w="9525" cmpd="sng">
          <a:noFill/>
        </a:ln>
      </xdr:spPr>
    </xdr:pic>
    <xdr:clientData/>
  </xdr:twoCellAnchor>
  <xdr:twoCellAnchor>
    <xdr:from>
      <xdr:col>8</xdr:col>
      <xdr:colOff>581025</xdr:colOff>
      <xdr:row>0</xdr:row>
      <xdr:rowOff>161925</xdr:rowOff>
    </xdr:from>
    <xdr:to>
      <xdr:col>9</xdr:col>
      <xdr:colOff>123825</xdr:colOff>
      <xdr:row>2</xdr:row>
      <xdr:rowOff>76200</xdr:rowOff>
    </xdr:to>
    <xdr:pic>
      <xdr:nvPicPr>
        <xdr:cNvPr id="2" name="Picture 8"/>
        <xdr:cNvPicPr preferRelativeResize="1">
          <a:picLocks noChangeAspect="1"/>
        </xdr:cNvPicPr>
      </xdr:nvPicPr>
      <xdr:blipFill>
        <a:blip r:embed="rId2"/>
        <a:stretch>
          <a:fillRect/>
        </a:stretch>
      </xdr:blipFill>
      <xdr:spPr>
        <a:xfrm>
          <a:off x="5886450" y="161925"/>
          <a:ext cx="495300" cy="295275"/>
        </a:xfrm>
        <a:prstGeom prst="rect">
          <a:avLst/>
        </a:prstGeom>
        <a:noFill/>
        <a:ln w="9525" cmpd="sng">
          <a:noFill/>
        </a:ln>
      </xdr:spPr>
    </xdr:pic>
    <xdr:clientData/>
  </xdr:twoCellAnchor>
  <xdr:twoCellAnchor editAs="oneCell">
    <xdr:from>
      <xdr:col>7</xdr:col>
      <xdr:colOff>390525</xdr:colOff>
      <xdr:row>0</xdr:row>
      <xdr:rowOff>76200</xdr:rowOff>
    </xdr:from>
    <xdr:to>
      <xdr:col>8</xdr:col>
      <xdr:colOff>133350</xdr:colOff>
      <xdr:row>2</xdr:row>
      <xdr:rowOff>247650</xdr:rowOff>
    </xdr:to>
    <xdr:pic>
      <xdr:nvPicPr>
        <xdr:cNvPr id="3" name="Picture 40"/>
        <xdr:cNvPicPr preferRelativeResize="1">
          <a:picLocks noChangeAspect="1"/>
        </xdr:cNvPicPr>
      </xdr:nvPicPr>
      <xdr:blipFill>
        <a:blip r:embed="rId3"/>
        <a:stretch>
          <a:fillRect/>
        </a:stretch>
      </xdr:blipFill>
      <xdr:spPr>
        <a:xfrm>
          <a:off x="4886325" y="76200"/>
          <a:ext cx="552450" cy="552450"/>
        </a:xfrm>
        <a:prstGeom prst="rect">
          <a:avLst/>
        </a:prstGeom>
        <a:noFill/>
        <a:ln w="9525" cmpd="sng">
          <a:noFill/>
        </a:ln>
      </xdr:spPr>
    </xdr:pic>
    <xdr:clientData/>
  </xdr:twoCellAnchor>
  <xdr:twoCellAnchor editAs="oneCell">
    <xdr:from>
      <xdr:col>1</xdr:col>
      <xdr:colOff>0</xdr:colOff>
      <xdr:row>0</xdr:row>
      <xdr:rowOff>95250</xdr:rowOff>
    </xdr:from>
    <xdr:to>
      <xdr:col>1</xdr:col>
      <xdr:colOff>485775</xdr:colOff>
      <xdr:row>2</xdr:row>
      <xdr:rowOff>190500</xdr:rowOff>
    </xdr:to>
    <xdr:pic>
      <xdr:nvPicPr>
        <xdr:cNvPr id="4" name="Picture 1" descr="TTNZ logo Silver 2"/>
        <xdr:cNvPicPr preferRelativeResize="1">
          <a:picLocks noChangeAspect="1"/>
        </xdr:cNvPicPr>
      </xdr:nvPicPr>
      <xdr:blipFill>
        <a:blip r:embed="rId1"/>
        <a:stretch>
          <a:fillRect/>
        </a:stretch>
      </xdr:blipFill>
      <xdr:spPr>
        <a:xfrm>
          <a:off x="180975" y="95250"/>
          <a:ext cx="485775" cy="476250"/>
        </a:xfrm>
        <a:prstGeom prst="rect">
          <a:avLst/>
        </a:prstGeom>
        <a:noFill/>
        <a:ln w="9525" cmpd="sng">
          <a:noFill/>
        </a:ln>
      </xdr:spPr>
    </xdr:pic>
    <xdr:clientData/>
  </xdr:twoCellAnchor>
  <xdr:twoCellAnchor>
    <xdr:from>
      <xdr:col>8</xdr:col>
      <xdr:colOff>581025</xdr:colOff>
      <xdr:row>0</xdr:row>
      <xdr:rowOff>161925</xdr:rowOff>
    </xdr:from>
    <xdr:to>
      <xdr:col>9</xdr:col>
      <xdr:colOff>123825</xdr:colOff>
      <xdr:row>2</xdr:row>
      <xdr:rowOff>76200</xdr:rowOff>
    </xdr:to>
    <xdr:pic>
      <xdr:nvPicPr>
        <xdr:cNvPr id="5" name="Picture 8"/>
        <xdr:cNvPicPr preferRelativeResize="1">
          <a:picLocks noChangeAspect="1"/>
        </xdr:cNvPicPr>
      </xdr:nvPicPr>
      <xdr:blipFill>
        <a:blip r:embed="rId2"/>
        <a:stretch>
          <a:fillRect/>
        </a:stretch>
      </xdr:blipFill>
      <xdr:spPr>
        <a:xfrm>
          <a:off x="5886450" y="161925"/>
          <a:ext cx="495300" cy="295275"/>
        </a:xfrm>
        <a:prstGeom prst="rect">
          <a:avLst/>
        </a:prstGeom>
        <a:noFill/>
        <a:ln w="9525" cmpd="sng">
          <a:noFill/>
        </a:ln>
      </xdr:spPr>
    </xdr:pic>
    <xdr:clientData/>
  </xdr:twoCellAnchor>
  <xdr:twoCellAnchor editAs="oneCell">
    <xdr:from>
      <xdr:col>7</xdr:col>
      <xdr:colOff>390525</xdr:colOff>
      <xdr:row>0</xdr:row>
      <xdr:rowOff>76200</xdr:rowOff>
    </xdr:from>
    <xdr:to>
      <xdr:col>8</xdr:col>
      <xdr:colOff>133350</xdr:colOff>
      <xdr:row>2</xdr:row>
      <xdr:rowOff>247650</xdr:rowOff>
    </xdr:to>
    <xdr:pic>
      <xdr:nvPicPr>
        <xdr:cNvPr id="6" name="Picture 40"/>
        <xdr:cNvPicPr preferRelativeResize="1">
          <a:picLocks noChangeAspect="1"/>
        </xdr:cNvPicPr>
      </xdr:nvPicPr>
      <xdr:blipFill>
        <a:blip r:embed="rId3"/>
        <a:stretch>
          <a:fillRect/>
        </a:stretch>
      </xdr:blipFill>
      <xdr:spPr>
        <a:xfrm>
          <a:off x="4886325" y="76200"/>
          <a:ext cx="55245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66675</xdr:rowOff>
    </xdr:from>
    <xdr:to>
      <xdr:col>2</xdr:col>
      <xdr:colOff>190500</xdr:colOff>
      <xdr:row>2</xdr:row>
      <xdr:rowOff>133350</xdr:rowOff>
    </xdr:to>
    <xdr:pic>
      <xdr:nvPicPr>
        <xdr:cNvPr id="1" name="Picture 1" descr="TTNZ logo Silver 2"/>
        <xdr:cNvPicPr preferRelativeResize="1">
          <a:picLocks noChangeAspect="1"/>
        </xdr:cNvPicPr>
      </xdr:nvPicPr>
      <xdr:blipFill>
        <a:blip r:embed="rId1"/>
        <a:stretch>
          <a:fillRect/>
        </a:stretch>
      </xdr:blipFill>
      <xdr:spPr>
        <a:xfrm>
          <a:off x="171450" y="66675"/>
          <a:ext cx="457200" cy="447675"/>
        </a:xfrm>
        <a:prstGeom prst="rect">
          <a:avLst/>
        </a:prstGeom>
        <a:noFill/>
        <a:ln w="9525" cmpd="sng">
          <a:noFill/>
        </a:ln>
      </xdr:spPr>
    </xdr:pic>
    <xdr:clientData/>
  </xdr:twoCellAnchor>
  <xdr:twoCellAnchor>
    <xdr:from>
      <xdr:col>19</xdr:col>
      <xdr:colOff>47625</xdr:colOff>
      <xdr:row>0</xdr:row>
      <xdr:rowOff>161925</xdr:rowOff>
    </xdr:from>
    <xdr:to>
      <xdr:col>21</xdr:col>
      <xdr:colOff>142875</xdr:colOff>
      <xdr:row>2</xdr:row>
      <xdr:rowOff>76200</xdr:rowOff>
    </xdr:to>
    <xdr:pic>
      <xdr:nvPicPr>
        <xdr:cNvPr id="2" name="Picture 3"/>
        <xdr:cNvPicPr preferRelativeResize="1">
          <a:picLocks noChangeAspect="1"/>
        </xdr:cNvPicPr>
      </xdr:nvPicPr>
      <xdr:blipFill>
        <a:blip r:embed="rId2"/>
        <a:stretch>
          <a:fillRect/>
        </a:stretch>
      </xdr:blipFill>
      <xdr:spPr>
        <a:xfrm>
          <a:off x="5867400" y="161925"/>
          <a:ext cx="590550" cy="295275"/>
        </a:xfrm>
        <a:prstGeom prst="rect">
          <a:avLst/>
        </a:prstGeom>
        <a:noFill/>
        <a:ln w="9525" cmpd="sng">
          <a:noFill/>
        </a:ln>
      </xdr:spPr>
    </xdr:pic>
    <xdr:clientData/>
  </xdr:twoCellAnchor>
  <xdr:twoCellAnchor>
    <xdr:from>
      <xdr:col>5</xdr:col>
      <xdr:colOff>76200</xdr:colOff>
      <xdr:row>64</xdr:row>
      <xdr:rowOff>123825</xdr:rowOff>
    </xdr:from>
    <xdr:to>
      <xdr:col>12</xdr:col>
      <xdr:colOff>171450</xdr:colOff>
      <xdr:row>64</xdr:row>
      <xdr:rowOff>123825</xdr:rowOff>
    </xdr:to>
    <xdr:sp>
      <xdr:nvSpPr>
        <xdr:cNvPr id="3" name="Line 13"/>
        <xdr:cNvSpPr>
          <a:spLocks/>
        </xdr:cNvSpPr>
      </xdr:nvSpPr>
      <xdr:spPr>
        <a:xfrm>
          <a:off x="1228725" y="10448925"/>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18</xdr:col>
      <xdr:colOff>66675</xdr:colOff>
      <xdr:row>0</xdr:row>
      <xdr:rowOff>0</xdr:rowOff>
    </xdr:from>
    <xdr:to>
      <xdr:col>18</xdr:col>
      <xdr:colOff>619125</xdr:colOff>
      <xdr:row>2</xdr:row>
      <xdr:rowOff>171450</xdr:rowOff>
    </xdr:to>
    <xdr:pic>
      <xdr:nvPicPr>
        <xdr:cNvPr id="4" name="Picture 60"/>
        <xdr:cNvPicPr preferRelativeResize="1">
          <a:picLocks noChangeAspect="1"/>
        </xdr:cNvPicPr>
      </xdr:nvPicPr>
      <xdr:blipFill>
        <a:blip r:embed="rId3"/>
        <a:stretch>
          <a:fillRect/>
        </a:stretch>
      </xdr:blipFill>
      <xdr:spPr>
        <a:xfrm>
          <a:off x="5210175" y="0"/>
          <a:ext cx="55245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66675</xdr:rowOff>
    </xdr:from>
    <xdr:to>
      <xdr:col>2</xdr:col>
      <xdr:colOff>190500</xdr:colOff>
      <xdr:row>2</xdr:row>
      <xdr:rowOff>133350</xdr:rowOff>
    </xdr:to>
    <xdr:pic>
      <xdr:nvPicPr>
        <xdr:cNvPr id="1" name="Picture 1" descr="TTNZ logo Silver 2"/>
        <xdr:cNvPicPr preferRelativeResize="1">
          <a:picLocks noChangeAspect="1"/>
        </xdr:cNvPicPr>
      </xdr:nvPicPr>
      <xdr:blipFill>
        <a:blip r:embed="rId1"/>
        <a:stretch>
          <a:fillRect/>
        </a:stretch>
      </xdr:blipFill>
      <xdr:spPr>
        <a:xfrm>
          <a:off x="171450" y="66675"/>
          <a:ext cx="457200" cy="447675"/>
        </a:xfrm>
        <a:prstGeom prst="rect">
          <a:avLst/>
        </a:prstGeom>
        <a:noFill/>
        <a:ln w="9525" cmpd="sng">
          <a:noFill/>
        </a:ln>
      </xdr:spPr>
    </xdr:pic>
    <xdr:clientData/>
  </xdr:twoCellAnchor>
  <xdr:twoCellAnchor>
    <xdr:from>
      <xdr:col>19</xdr:col>
      <xdr:colOff>47625</xdr:colOff>
      <xdr:row>0</xdr:row>
      <xdr:rowOff>161925</xdr:rowOff>
    </xdr:from>
    <xdr:to>
      <xdr:col>21</xdr:col>
      <xdr:colOff>142875</xdr:colOff>
      <xdr:row>2</xdr:row>
      <xdr:rowOff>76200</xdr:rowOff>
    </xdr:to>
    <xdr:pic>
      <xdr:nvPicPr>
        <xdr:cNvPr id="2" name="Picture 3"/>
        <xdr:cNvPicPr preferRelativeResize="1">
          <a:picLocks noChangeAspect="1"/>
        </xdr:cNvPicPr>
      </xdr:nvPicPr>
      <xdr:blipFill>
        <a:blip r:embed="rId2"/>
        <a:stretch>
          <a:fillRect/>
        </a:stretch>
      </xdr:blipFill>
      <xdr:spPr>
        <a:xfrm>
          <a:off x="5867400" y="161925"/>
          <a:ext cx="590550" cy="295275"/>
        </a:xfrm>
        <a:prstGeom prst="rect">
          <a:avLst/>
        </a:prstGeom>
        <a:noFill/>
        <a:ln w="9525" cmpd="sng">
          <a:noFill/>
        </a:ln>
      </xdr:spPr>
    </xdr:pic>
    <xdr:clientData/>
  </xdr:twoCellAnchor>
  <xdr:twoCellAnchor>
    <xdr:from>
      <xdr:col>5</xdr:col>
      <xdr:colOff>76200</xdr:colOff>
      <xdr:row>64</xdr:row>
      <xdr:rowOff>123825</xdr:rowOff>
    </xdr:from>
    <xdr:to>
      <xdr:col>12</xdr:col>
      <xdr:colOff>171450</xdr:colOff>
      <xdr:row>64</xdr:row>
      <xdr:rowOff>123825</xdr:rowOff>
    </xdr:to>
    <xdr:sp>
      <xdr:nvSpPr>
        <xdr:cNvPr id="3" name="Line 13"/>
        <xdr:cNvSpPr>
          <a:spLocks/>
        </xdr:cNvSpPr>
      </xdr:nvSpPr>
      <xdr:spPr>
        <a:xfrm>
          <a:off x="1228725" y="10448925"/>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18</xdr:col>
      <xdr:colOff>66675</xdr:colOff>
      <xdr:row>0</xdr:row>
      <xdr:rowOff>0</xdr:rowOff>
    </xdr:from>
    <xdr:to>
      <xdr:col>18</xdr:col>
      <xdr:colOff>619125</xdr:colOff>
      <xdr:row>2</xdr:row>
      <xdr:rowOff>171450</xdr:rowOff>
    </xdr:to>
    <xdr:pic>
      <xdr:nvPicPr>
        <xdr:cNvPr id="4" name="Picture 60"/>
        <xdr:cNvPicPr preferRelativeResize="1">
          <a:picLocks noChangeAspect="1"/>
        </xdr:cNvPicPr>
      </xdr:nvPicPr>
      <xdr:blipFill>
        <a:blip r:embed="rId3"/>
        <a:stretch>
          <a:fillRect/>
        </a:stretch>
      </xdr:blipFill>
      <xdr:spPr>
        <a:xfrm>
          <a:off x="5210175" y="0"/>
          <a:ext cx="552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tmanawatu.org.n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AS61"/>
  <sheetViews>
    <sheetView showGridLines="0" tabSelected="1" zoomScalePageLayoutView="0" workbookViewId="0" topLeftCell="A1">
      <selection activeCell="F25" sqref="F25"/>
    </sheetView>
  </sheetViews>
  <sheetFormatPr defaultColWidth="9.140625" defaultRowHeight="12.75"/>
  <cols>
    <col min="1" max="1" width="10.7109375" style="228" customWidth="1"/>
    <col min="2" max="2" width="3.7109375" style="228" customWidth="1"/>
    <col min="3" max="3" width="9.7109375" style="228" customWidth="1"/>
    <col min="4" max="4" width="6.7109375" style="228" customWidth="1"/>
    <col min="5" max="5" width="3.7109375" style="239" customWidth="1"/>
    <col min="6" max="6" width="10.7109375" style="239" customWidth="1"/>
    <col min="7" max="7" width="15.7109375" style="228" customWidth="1"/>
    <col min="8" max="11" width="6.28125" style="228" customWidth="1"/>
    <col min="12" max="12" width="10.140625" style="228" customWidth="1"/>
    <col min="13" max="13" width="3.7109375" style="228" customWidth="1"/>
    <col min="14" max="14" width="10.8515625" style="228" hidden="1" customWidth="1"/>
    <col min="15" max="26" width="9.140625" style="228" hidden="1" customWidth="1"/>
    <col min="27" max="16384" width="9.140625" style="228" customWidth="1"/>
  </cols>
  <sheetData>
    <row r="1" spans="1:15" ht="15" customHeight="1" thickTop="1">
      <c r="A1" s="225"/>
      <c r="B1" s="429" t="str">
        <f>'PF Norths Male'!F1</f>
        <v>2018 NORTH ISLAND OPEN CHAMPIONSHIPS</v>
      </c>
      <c r="C1" s="430"/>
      <c r="D1" s="430"/>
      <c r="E1" s="430"/>
      <c r="F1" s="430"/>
      <c r="G1" s="430"/>
      <c r="H1" s="430"/>
      <c r="I1" s="430"/>
      <c r="J1" s="226"/>
      <c r="K1" s="226"/>
      <c r="L1" s="226"/>
      <c r="M1" s="227"/>
      <c r="O1" s="229" t="s">
        <v>131</v>
      </c>
    </row>
    <row r="2" spans="1:15" ht="15" customHeight="1">
      <c r="A2" s="230"/>
      <c r="B2" s="431"/>
      <c r="C2" s="431"/>
      <c r="D2" s="431"/>
      <c r="E2" s="431"/>
      <c r="F2" s="431"/>
      <c r="G2" s="431"/>
      <c r="H2" s="431"/>
      <c r="I2" s="431"/>
      <c r="J2" s="34"/>
      <c r="K2" s="34"/>
      <c r="L2" s="34"/>
      <c r="M2" s="231"/>
      <c r="N2" s="232">
        <v>1</v>
      </c>
      <c r="O2" s="228" t="s">
        <v>132</v>
      </c>
    </row>
    <row r="3" spans="1:15" ht="24.75" customHeight="1" thickBot="1">
      <c r="A3" s="233"/>
      <c r="B3" s="432" t="str">
        <f>'PF Norths Male'!F3</f>
        <v>20th to 22nd July 2018</v>
      </c>
      <c r="C3" s="433"/>
      <c r="D3" s="433"/>
      <c r="E3" s="433"/>
      <c r="F3" s="433"/>
      <c r="G3" s="433"/>
      <c r="H3" s="433"/>
      <c r="I3" s="433"/>
      <c r="J3" s="234"/>
      <c r="K3" s="234"/>
      <c r="L3" s="234"/>
      <c r="M3" s="235"/>
      <c r="N3" s="232">
        <v>2</v>
      </c>
      <c r="O3" s="228" t="s">
        <v>130</v>
      </c>
    </row>
    <row r="4" spans="1:15" ht="19.5" customHeight="1" thickTop="1">
      <c r="A4" s="305"/>
      <c r="B4" s="306"/>
      <c r="C4" s="306"/>
      <c r="D4" s="306"/>
      <c r="E4" s="306"/>
      <c r="F4" s="306"/>
      <c r="G4" s="306"/>
      <c r="H4" s="306"/>
      <c r="I4" s="306"/>
      <c r="J4" s="306"/>
      <c r="K4" s="306"/>
      <c r="L4" s="306"/>
      <c r="M4" s="307"/>
      <c r="N4" s="232">
        <v>3</v>
      </c>
      <c r="O4" s="228" t="s">
        <v>133</v>
      </c>
    </row>
    <row r="5" spans="1:15" ht="19.5" customHeight="1">
      <c r="A5" s="308"/>
      <c r="B5" s="309"/>
      <c r="C5" s="309"/>
      <c r="D5" s="309"/>
      <c r="E5" s="309"/>
      <c r="F5" s="309"/>
      <c r="G5" s="309"/>
      <c r="H5" s="309"/>
      <c r="I5" s="309"/>
      <c r="J5" s="309"/>
      <c r="K5" s="309"/>
      <c r="L5" s="309"/>
      <c r="M5" s="310"/>
      <c r="N5" s="232">
        <v>4</v>
      </c>
      <c r="O5" s="228" t="s">
        <v>134</v>
      </c>
    </row>
    <row r="6" spans="1:15" ht="64.5" customHeight="1">
      <c r="A6" s="308"/>
      <c r="B6" s="309"/>
      <c r="C6" s="309"/>
      <c r="D6" s="309"/>
      <c r="E6" s="309"/>
      <c r="F6" s="309"/>
      <c r="G6" s="309"/>
      <c r="H6" s="309"/>
      <c r="I6" s="309"/>
      <c r="J6" s="309"/>
      <c r="K6" s="309"/>
      <c r="L6" s="309"/>
      <c r="M6" s="310"/>
      <c r="N6" s="232">
        <v>5</v>
      </c>
      <c r="O6" s="228" t="s">
        <v>135</v>
      </c>
    </row>
    <row r="7" spans="1:15" ht="1.5" customHeight="1" thickBot="1">
      <c r="A7" s="311"/>
      <c r="B7" s="312"/>
      <c r="C7" s="312"/>
      <c r="D7" s="312"/>
      <c r="E7" s="312"/>
      <c r="F7" s="312"/>
      <c r="G7" s="312"/>
      <c r="H7" s="312"/>
      <c r="I7" s="312"/>
      <c r="J7" s="312"/>
      <c r="K7" s="312"/>
      <c r="L7" s="312"/>
      <c r="M7" s="313"/>
      <c r="N7" s="232">
        <v>6</v>
      </c>
      <c r="O7" s="228" t="s">
        <v>136</v>
      </c>
    </row>
    <row r="8" spans="1:13" ht="19.5" customHeight="1" thickTop="1">
      <c r="A8" s="434" t="s">
        <v>138</v>
      </c>
      <c r="B8" s="435"/>
      <c r="C8" s="435"/>
      <c r="D8" s="435"/>
      <c r="E8" s="435"/>
      <c r="F8" s="435"/>
      <c r="G8" s="435"/>
      <c r="H8" s="435"/>
      <c r="I8" s="435"/>
      <c r="J8" s="435"/>
      <c r="K8" s="435"/>
      <c r="L8" s="435"/>
      <c r="M8" s="409" t="s">
        <v>137</v>
      </c>
    </row>
    <row r="9" spans="1:20" ht="18" customHeight="1">
      <c r="A9" s="414"/>
      <c r="B9" s="415"/>
      <c r="C9" s="415"/>
      <c r="D9" s="415"/>
      <c r="E9" s="415"/>
      <c r="F9" s="415"/>
      <c r="G9" s="415"/>
      <c r="H9" s="415"/>
      <c r="I9" s="415"/>
      <c r="J9" s="415"/>
      <c r="K9" s="415"/>
      <c r="L9" s="415"/>
      <c r="M9" s="410"/>
      <c r="O9" s="229" t="s">
        <v>139</v>
      </c>
      <c r="T9" s="229" t="s">
        <v>140</v>
      </c>
    </row>
    <row r="10" spans="1:31" ht="18" customHeight="1">
      <c r="A10" s="401" t="s">
        <v>297</v>
      </c>
      <c r="B10" s="402"/>
      <c r="C10" s="402"/>
      <c r="D10" s="402"/>
      <c r="E10" s="402"/>
      <c r="F10" s="402"/>
      <c r="G10" s="402"/>
      <c r="H10" s="402"/>
      <c r="I10" s="402"/>
      <c r="J10" s="402"/>
      <c r="K10" s="402"/>
      <c r="L10" s="402"/>
      <c r="M10" s="410"/>
      <c r="O10" s="228" t="s">
        <v>141</v>
      </c>
      <c r="T10" s="228" t="s">
        <v>142</v>
      </c>
      <c r="AE10" s="400" t="s">
        <v>143</v>
      </c>
    </row>
    <row r="11" spans="1:31" ht="18" customHeight="1">
      <c r="A11" s="401" t="s">
        <v>298</v>
      </c>
      <c r="B11" s="402"/>
      <c r="C11" s="402"/>
      <c r="D11" s="402"/>
      <c r="E11" s="402"/>
      <c r="F11" s="402"/>
      <c r="G11" s="402"/>
      <c r="H11" s="402"/>
      <c r="I11" s="402"/>
      <c r="J11" s="402"/>
      <c r="K11" s="402"/>
      <c r="L11" s="402"/>
      <c r="M11" s="410"/>
      <c r="O11" s="228" t="s">
        <v>129</v>
      </c>
      <c r="T11" s="228" t="s">
        <v>138</v>
      </c>
      <c r="AE11" s="400"/>
    </row>
    <row r="12" spans="1:31" ht="18" customHeight="1">
      <c r="A12" s="407" t="s">
        <v>299</v>
      </c>
      <c r="B12" s="408"/>
      <c r="C12" s="408"/>
      <c r="D12" s="408"/>
      <c r="E12" s="408"/>
      <c r="F12" s="408"/>
      <c r="G12" s="408"/>
      <c r="H12" s="408"/>
      <c r="I12" s="408"/>
      <c r="J12" s="408"/>
      <c r="K12" s="408"/>
      <c r="L12" s="408"/>
      <c r="M12" s="410"/>
      <c r="T12" s="228" t="s">
        <v>144</v>
      </c>
      <c r="AE12" s="400"/>
    </row>
    <row r="13" spans="1:31" ht="18" customHeight="1">
      <c r="A13" s="407"/>
      <c r="B13" s="408"/>
      <c r="C13" s="408"/>
      <c r="D13" s="408"/>
      <c r="E13" s="408"/>
      <c r="F13" s="408"/>
      <c r="G13" s="408"/>
      <c r="H13" s="408"/>
      <c r="I13" s="408"/>
      <c r="J13" s="408"/>
      <c r="K13" s="408"/>
      <c r="L13" s="408"/>
      <c r="M13" s="410"/>
      <c r="T13" s="228" t="s">
        <v>145</v>
      </c>
      <c r="AE13" s="400"/>
    </row>
    <row r="14" spans="1:31" ht="18" customHeight="1">
      <c r="A14" s="407" t="s">
        <v>300</v>
      </c>
      <c r="B14" s="408"/>
      <c r="C14" s="408"/>
      <c r="D14" s="408"/>
      <c r="E14" s="408"/>
      <c r="F14" s="408"/>
      <c r="G14" s="408"/>
      <c r="H14" s="408"/>
      <c r="I14" s="408"/>
      <c r="J14" s="408"/>
      <c r="K14" s="408"/>
      <c r="L14" s="408"/>
      <c r="M14" s="410"/>
      <c r="T14" s="228" t="s">
        <v>146</v>
      </c>
      <c r="AE14" s="400"/>
    </row>
    <row r="15" spans="1:31" ht="18" customHeight="1">
      <c r="A15" s="407" t="s">
        <v>301</v>
      </c>
      <c r="B15" s="408"/>
      <c r="C15" s="408"/>
      <c r="D15" s="408"/>
      <c r="E15" s="408"/>
      <c r="F15" s="408"/>
      <c r="G15" s="408"/>
      <c r="H15" s="408"/>
      <c r="I15" s="408"/>
      <c r="J15" s="408"/>
      <c r="K15" s="408"/>
      <c r="L15" s="408"/>
      <c r="M15" s="410"/>
      <c r="T15" s="228" t="s">
        <v>147</v>
      </c>
      <c r="AE15" s="400"/>
    </row>
    <row r="16" spans="1:31" ht="18" customHeight="1">
      <c r="A16" s="407" t="s">
        <v>302</v>
      </c>
      <c r="B16" s="408"/>
      <c r="C16" s="408"/>
      <c r="D16" s="408"/>
      <c r="E16" s="408"/>
      <c r="F16" s="408"/>
      <c r="G16" s="408"/>
      <c r="H16" s="408"/>
      <c r="I16" s="408"/>
      <c r="J16" s="408"/>
      <c r="K16" s="408"/>
      <c r="L16" s="408"/>
      <c r="M16" s="410"/>
      <c r="AE16" s="400"/>
    </row>
    <row r="17" spans="1:13" ht="12.75" customHeight="1" thickBot="1">
      <c r="A17" s="403"/>
      <c r="B17" s="404"/>
      <c r="C17" s="404"/>
      <c r="D17" s="404"/>
      <c r="E17" s="404"/>
      <c r="F17" s="404"/>
      <c r="G17" s="404"/>
      <c r="H17" s="404"/>
      <c r="I17" s="404"/>
      <c r="J17" s="404"/>
      <c r="K17" s="404"/>
      <c r="L17" s="404"/>
      <c r="M17" s="411"/>
    </row>
    <row r="18" spans="1:23" s="236" customFormat="1" ht="12.75" customHeight="1" thickTop="1">
      <c r="A18" s="405"/>
      <c r="B18" s="406"/>
      <c r="C18" s="406"/>
      <c r="D18" s="406"/>
      <c r="E18" s="406"/>
      <c r="F18" s="406"/>
      <c r="G18" s="406"/>
      <c r="H18" s="406"/>
      <c r="I18" s="406"/>
      <c r="J18" s="406"/>
      <c r="K18" s="406"/>
      <c r="L18" s="406"/>
      <c r="M18" s="409" t="s">
        <v>148</v>
      </c>
      <c r="S18" s="357" t="s">
        <v>258</v>
      </c>
      <c r="T18" s="237" t="s">
        <v>149</v>
      </c>
      <c r="U18" s="238" t="s">
        <v>150</v>
      </c>
      <c r="V18" s="238" t="s">
        <v>151</v>
      </c>
      <c r="W18" s="237" t="s">
        <v>152</v>
      </c>
    </row>
    <row r="19" spans="1:23" s="236" customFormat="1" ht="12.75" customHeight="1">
      <c r="A19" s="323" t="s">
        <v>153</v>
      </c>
      <c r="B19" s="324">
        <v>20</v>
      </c>
      <c r="C19" s="325" t="s">
        <v>167</v>
      </c>
      <c r="D19" s="325" t="s">
        <v>174</v>
      </c>
      <c r="E19" s="324"/>
      <c r="F19" s="355" t="s">
        <v>313</v>
      </c>
      <c r="G19" s="355"/>
      <c r="H19" s="355"/>
      <c r="I19" s="355"/>
      <c r="J19" s="355"/>
      <c r="K19" s="355"/>
      <c r="L19" s="355"/>
      <c r="M19" s="410"/>
      <c r="S19" s="357">
        <v>2</v>
      </c>
      <c r="T19" s="228" t="s">
        <v>155</v>
      </c>
      <c r="U19" s="228">
        <v>1</v>
      </c>
      <c r="V19" s="228" t="s">
        <v>156</v>
      </c>
      <c r="W19" s="228" t="s">
        <v>157</v>
      </c>
    </row>
    <row r="20" spans="1:23" s="236" customFormat="1" ht="12.75" customHeight="1">
      <c r="A20" s="323"/>
      <c r="B20" s="324"/>
      <c r="C20" s="325"/>
      <c r="D20" s="325" t="s">
        <v>179</v>
      </c>
      <c r="E20" s="324"/>
      <c r="F20" s="355" t="s">
        <v>314</v>
      </c>
      <c r="G20" s="355"/>
      <c r="H20" s="355"/>
      <c r="I20" s="355"/>
      <c r="J20" s="355"/>
      <c r="K20" s="355"/>
      <c r="L20" s="355"/>
      <c r="M20" s="410"/>
      <c r="S20" s="357"/>
      <c r="T20" s="236" t="s">
        <v>158</v>
      </c>
      <c r="U20" s="236">
        <v>3</v>
      </c>
      <c r="V20" s="236" t="s">
        <v>159</v>
      </c>
      <c r="W20" s="228" t="s">
        <v>160</v>
      </c>
    </row>
    <row r="21" spans="1:23" s="236" customFormat="1" ht="12.75" customHeight="1">
      <c r="A21" s="323"/>
      <c r="D21" s="325" t="s">
        <v>189</v>
      </c>
      <c r="F21" s="236" t="s">
        <v>271</v>
      </c>
      <c r="H21" s="355"/>
      <c r="I21" s="355"/>
      <c r="J21" s="355"/>
      <c r="K21" s="355"/>
      <c r="L21" s="355"/>
      <c r="M21" s="410"/>
      <c r="S21" s="357">
        <v>1</v>
      </c>
      <c r="T21" s="236" t="s">
        <v>162</v>
      </c>
      <c r="U21" s="236">
        <v>4</v>
      </c>
      <c r="V21" s="236" t="s">
        <v>154</v>
      </c>
      <c r="W21" s="228" t="s">
        <v>268</v>
      </c>
    </row>
    <row r="22" spans="1:23" s="236" customFormat="1" ht="12.75" customHeight="1">
      <c r="A22" s="323"/>
      <c r="B22" s="324"/>
      <c r="C22" s="325"/>
      <c r="D22" s="325"/>
      <c r="E22" s="324"/>
      <c r="F22" s="355"/>
      <c r="G22" s="355"/>
      <c r="H22" s="355"/>
      <c r="I22" s="355"/>
      <c r="J22" s="355"/>
      <c r="K22" s="355"/>
      <c r="L22" s="355"/>
      <c r="M22" s="410"/>
      <c r="S22" s="357"/>
      <c r="W22" s="228" t="s">
        <v>163</v>
      </c>
    </row>
    <row r="23" spans="1:23" s="236" customFormat="1" ht="12.75" customHeight="1">
      <c r="A23" s="323" t="s">
        <v>161</v>
      </c>
      <c r="B23" s="324">
        <v>21</v>
      </c>
      <c r="C23" s="325" t="s">
        <v>167</v>
      </c>
      <c r="D23" s="325" t="s">
        <v>157</v>
      </c>
      <c r="E23" s="324"/>
      <c r="F23" s="355" t="s">
        <v>320</v>
      </c>
      <c r="G23" s="355"/>
      <c r="H23" s="355"/>
      <c r="I23" s="355"/>
      <c r="J23" s="355"/>
      <c r="K23" s="355"/>
      <c r="L23" s="355"/>
      <c r="M23" s="410"/>
      <c r="S23" s="357"/>
      <c r="T23" s="236" t="s">
        <v>161</v>
      </c>
      <c r="U23" s="236">
        <v>6</v>
      </c>
      <c r="V23" s="236" t="s">
        <v>164</v>
      </c>
      <c r="W23" s="228" t="s">
        <v>165</v>
      </c>
    </row>
    <row r="24" spans="1:23" s="236" customFormat="1" ht="12.75" customHeight="1">
      <c r="A24" s="323"/>
      <c r="B24" s="324"/>
      <c r="C24" s="325"/>
      <c r="D24" s="325" t="s">
        <v>163</v>
      </c>
      <c r="E24" s="324"/>
      <c r="F24" s="355" t="s">
        <v>318</v>
      </c>
      <c r="G24" s="355"/>
      <c r="H24" s="355"/>
      <c r="I24" s="355"/>
      <c r="J24" s="355"/>
      <c r="K24" s="355"/>
      <c r="L24" s="355"/>
      <c r="M24" s="410"/>
      <c r="S24" s="357"/>
      <c r="T24" s="236" t="s">
        <v>166</v>
      </c>
      <c r="U24" s="236">
        <v>7</v>
      </c>
      <c r="V24" s="236" t="s">
        <v>167</v>
      </c>
      <c r="W24" s="228" t="s">
        <v>168</v>
      </c>
    </row>
    <row r="25" spans="1:23" s="236" customFormat="1" ht="12.75" customHeight="1">
      <c r="A25" s="323"/>
      <c r="B25" s="324"/>
      <c r="C25" s="325"/>
      <c r="D25" s="325" t="s">
        <v>172</v>
      </c>
      <c r="E25" s="324"/>
      <c r="F25" s="355" t="s">
        <v>315</v>
      </c>
      <c r="G25" s="355"/>
      <c r="H25" s="355"/>
      <c r="I25" s="355"/>
      <c r="J25" s="355"/>
      <c r="K25" s="355"/>
      <c r="L25" s="355"/>
      <c r="M25" s="410"/>
      <c r="S25" s="357"/>
      <c r="W25" s="228"/>
    </row>
    <row r="26" spans="1:23" s="236" customFormat="1" ht="12.75" customHeight="1">
      <c r="A26" s="323"/>
      <c r="B26" s="324"/>
      <c r="C26" s="325"/>
      <c r="D26" s="325" t="s">
        <v>263</v>
      </c>
      <c r="E26" s="324"/>
      <c r="F26" s="355" t="s">
        <v>319</v>
      </c>
      <c r="G26" s="355"/>
      <c r="H26" s="355"/>
      <c r="I26" s="355"/>
      <c r="J26" s="355"/>
      <c r="K26" s="355"/>
      <c r="L26" s="355"/>
      <c r="M26" s="410"/>
      <c r="S26" s="357"/>
      <c r="W26" s="228"/>
    </row>
    <row r="27" spans="1:45" s="236" customFormat="1" ht="12.75" customHeight="1">
      <c r="A27" s="323"/>
      <c r="B27" s="324"/>
      <c r="C27" s="325"/>
      <c r="D27" s="325"/>
      <c r="E27" s="324"/>
      <c r="F27" s="355"/>
      <c r="G27" s="355"/>
      <c r="H27" s="355"/>
      <c r="I27" s="355"/>
      <c r="J27" s="355"/>
      <c r="K27" s="355"/>
      <c r="L27" s="355"/>
      <c r="M27" s="410"/>
      <c r="S27" s="357"/>
      <c r="U27" s="236">
        <v>8</v>
      </c>
      <c r="V27" s="236" t="s">
        <v>169</v>
      </c>
      <c r="W27" s="228" t="s">
        <v>170</v>
      </c>
      <c r="Z27" s="412"/>
      <c r="AA27" s="413"/>
      <c r="AB27" s="413"/>
      <c r="AC27" s="413"/>
      <c r="AD27" s="413"/>
      <c r="AE27" s="413"/>
      <c r="AF27" s="413"/>
      <c r="AG27" s="413"/>
      <c r="AH27" s="413"/>
      <c r="AI27" s="413"/>
      <c r="AJ27" s="413"/>
      <c r="AK27" s="413"/>
      <c r="AL27" s="413"/>
      <c r="AM27" s="413"/>
      <c r="AN27" s="413"/>
      <c r="AO27" s="413"/>
      <c r="AP27" s="413"/>
      <c r="AQ27" s="413"/>
      <c r="AR27" s="413"/>
      <c r="AS27"/>
    </row>
    <row r="28" spans="1:23" s="236" customFormat="1" ht="12.75" customHeight="1">
      <c r="A28" s="323" t="s">
        <v>166</v>
      </c>
      <c r="B28" s="324">
        <v>22</v>
      </c>
      <c r="C28" s="325" t="s">
        <v>167</v>
      </c>
      <c r="D28" s="325" t="s">
        <v>157</v>
      </c>
      <c r="E28" s="324"/>
      <c r="F28" s="355" t="s">
        <v>316</v>
      </c>
      <c r="G28" s="355"/>
      <c r="H28" s="355"/>
      <c r="I28" s="355"/>
      <c r="J28" s="355"/>
      <c r="K28" s="355"/>
      <c r="L28" s="355"/>
      <c r="M28" s="410"/>
      <c r="U28" s="236">
        <v>9</v>
      </c>
      <c r="V28" s="236" t="s">
        <v>171</v>
      </c>
      <c r="W28" s="236" t="s">
        <v>172</v>
      </c>
    </row>
    <row r="29" spans="1:23" s="236" customFormat="1" ht="12.75" customHeight="1">
      <c r="A29" s="323"/>
      <c r="B29" s="324"/>
      <c r="C29" s="325"/>
      <c r="D29" s="325" t="s">
        <v>268</v>
      </c>
      <c r="E29" s="324"/>
      <c r="F29" s="355" t="s">
        <v>317</v>
      </c>
      <c r="G29" s="355"/>
      <c r="H29" s="355"/>
      <c r="I29" s="355"/>
      <c r="J29" s="355"/>
      <c r="K29" s="355"/>
      <c r="L29" s="355"/>
      <c r="M29" s="410"/>
      <c r="U29" s="236">
        <v>10</v>
      </c>
      <c r="V29" s="236" t="s">
        <v>173</v>
      </c>
      <c r="W29" s="236" t="s">
        <v>174</v>
      </c>
    </row>
    <row r="30" spans="1:23" s="236" customFormat="1" ht="12.75" customHeight="1">
      <c r="A30" s="323"/>
      <c r="B30" s="324"/>
      <c r="C30" s="325"/>
      <c r="D30" s="325"/>
      <c r="E30" s="324"/>
      <c r="F30" s="355"/>
      <c r="G30" s="355"/>
      <c r="H30" s="355"/>
      <c r="I30" s="356"/>
      <c r="J30" s="356"/>
      <c r="K30" s="356"/>
      <c r="L30" s="356"/>
      <c r="M30" s="410"/>
      <c r="U30" s="236">
        <v>11</v>
      </c>
      <c r="V30" s="236" t="s">
        <v>175</v>
      </c>
      <c r="W30" s="236" t="s">
        <v>176</v>
      </c>
    </row>
    <row r="31" spans="1:23" s="236" customFormat="1" ht="12.75" customHeight="1">
      <c r="A31" s="323"/>
      <c r="B31" s="324"/>
      <c r="C31" s="325"/>
      <c r="D31" s="325"/>
      <c r="E31" s="324"/>
      <c r="F31" s="355"/>
      <c r="G31" s="356"/>
      <c r="H31" s="356"/>
      <c r="I31" s="356"/>
      <c r="J31" s="356"/>
      <c r="K31" s="356"/>
      <c r="L31" s="356"/>
      <c r="M31" s="410"/>
      <c r="W31" s="236" t="s">
        <v>178</v>
      </c>
    </row>
    <row r="32" spans="1:23" s="236" customFormat="1" ht="12.75" customHeight="1">
      <c r="A32" s="323"/>
      <c r="B32" s="324"/>
      <c r="C32" s="325"/>
      <c r="D32" s="325"/>
      <c r="E32" s="324"/>
      <c r="F32" s="355"/>
      <c r="G32" s="356"/>
      <c r="H32" s="356"/>
      <c r="I32" s="356"/>
      <c r="J32" s="356"/>
      <c r="K32" s="356"/>
      <c r="L32" s="356"/>
      <c r="M32" s="410"/>
      <c r="U32" s="236">
        <v>12</v>
      </c>
      <c r="V32" s="236" t="s">
        <v>177</v>
      </c>
      <c r="W32" s="236" t="s">
        <v>262</v>
      </c>
    </row>
    <row r="33" spans="1:23" ht="15" customHeight="1" thickBot="1">
      <c r="A33" s="441"/>
      <c r="B33" s="442"/>
      <c r="C33" s="442"/>
      <c r="D33" s="442"/>
      <c r="E33" s="442"/>
      <c r="F33" s="442"/>
      <c r="G33" s="442"/>
      <c r="H33" s="442"/>
      <c r="I33" s="442"/>
      <c r="J33" s="442"/>
      <c r="K33" s="442"/>
      <c r="L33" s="442"/>
      <c r="M33" s="411"/>
      <c r="U33" s="236">
        <v>14</v>
      </c>
      <c r="V33" s="236"/>
      <c r="W33" s="228" t="s">
        <v>263</v>
      </c>
    </row>
    <row r="34" spans="1:23" ht="15" customHeight="1" thickTop="1">
      <c r="A34" s="439"/>
      <c r="B34" s="440"/>
      <c r="C34" s="440"/>
      <c r="D34" s="440"/>
      <c r="E34" s="440"/>
      <c r="F34" s="440"/>
      <c r="G34" s="440"/>
      <c r="H34" s="440"/>
      <c r="I34" s="440"/>
      <c r="J34" s="440"/>
      <c r="K34" s="440"/>
      <c r="L34" s="440"/>
      <c r="M34" s="409" t="s">
        <v>180</v>
      </c>
      <c r="U34" s="236">
        <v>15</v>
      </c>
      <c r="W34" s="236" t="s">
        <v>179</v>
      </c>
    </row>
    <row r="35" spans="1:23" ht="15" customHeight="1">
      <c r="A35" s="428" t="s">
        <v>269</v>
      </c>
      <c r="B35" s="426"/>
      <c r="C35" s="426"/>
      <c r="D35" s="426"/>
      <c r="E35" s="314"/>
      <c r="F35" s="425" t="s">
        <v>321</v>
      </c>
      <c r="G35" s="426"/>
      <c r="H35" s="426"/>
      <c r="I35" s="426"/>
      <c r="J35" s="426"/>
      <c r="K35" s="426"/>
      <c r="L35" s="426"/>
      <c r="M35" s="410"/>
      <c r="U35" s="236">
        <v>16</v>
      </c>
      <c r="W35" s="236" t="s">
        <v>181</v>
      </c>
    </row>
    <row r="36" spans="1:23" ht="15" customHeight="1">
      <c r="A36" s="428" t="s">
        <v>205</v>
      </c>
      <c r="B36" s="426"/>
      <c r="C36" s="426"/>
      <c r="D36" s="426"/>
      <c r="E36" s="314"/>
      <c r="F36" s="425" t="s">
        <v>310</v>
      </c>
      <c r="G36" s="426"/>
      <c r="H36" s="426"/>
      <c r="I36" s="426"/>
      <c r="J36" s="426"/>
      <c r="K36" s="426"/>
      <c r="L36" s="426"/>
      <c r="M36" s="410"/>
      <c r="U36" s="236">
        <v>17</v>
      </c>
      <c r="W36" s="236" t="s">
        <v>182</v>
      </c>
    </row>
    <row r="37" spans="1:23" ht="15" customHeight="1">
      <c r="A37" s="428" t="s">
        <v>184</v>
      </c>
      <c r="B37" s="426"/>
      <c r="C37" s="426"/>
      <c r="D37" s="426"/>
      <c r="E37" s="314"/>
      <c r="F37" s="425" t="s">
        <v>311</v>
      </c>
      <c r="G37" s="426"/>
      <c r="H37" s="426"/>
      <c r="I37" s="426"/>
      <c r="J37" s="426"/>
      <c r="K37" s="426"/>
      <c r="L37" s="426"/>
      <c r="M37" s="410"/>
      <c r="U37" s="236">
        <v>18</v>
      </c>
      <c r="W37" s="236" t="s">
        <v>98</v>
      </c>
    </row>
    <row r="38" spans="1:23" ht="15" customHeight="1">
      <c r="A38" s="428" t="s">
        <v>204</v>
      </c>
      <c r="B38" s="426"/>
      <c r="C38" s="426"/>
      <c r="D38" s="426"/>
      <c r="E38" s="309"/>
      <c r="F38" s="425"/>
      <c r="G38" s="426"/>
      <c r="H38" s="426"/>
      <c r="I38" s="426"/>
      <c r="J38" s="426"/>
      <c r="K38" s="426"/>
      <c r="L38" s="426"/>
      <c r="M38" s="410"/>
      <c r="U38" s="236">
        <v>19</v>
      </c>
      <c r="W38" s="236" t="s">
        <v>185</v>
      </c>
    </row>
    <row r="39" spans="1:23" ht="15" customHeight="1" thickBot="1">
      <c r="A39" s="403"/>
      <c r="B39" s="404"/>
      <c r="C39" s="404"/>
      <c r="D39" s="404"/>
      <c r="E39" s="404"/>
      <c r="F39" s="404"/>
      <c r="G39" s="404"/>
      <c r="H39" s="404"/>
      <c r="I39" s="404"/>
      <c r="J39" s="404"/>
      <c r="K39" s="404"/>
      <c r="L39" s="404"/>
      <c r="M39" s="411"/>
      <c r="U39" s="236">
        <v>20</v>
      </c>
      <c r="W39" s="236" t="s">
        <v>187</v>
      </c>
    </row>
    <row r="40" spans="1:23" ht="15" customHeight="1" thickTop="1">
      <c r="A40" s="315"/>
      <c r="B40" s="316"/>
      <c r="C40" s="316"/>
      <c r="D40" s="316"/>
      <c r="E40" s="316"/>
      <c r="F40" s="316"/>
      <c r="G40" s="316"/>
      <c r="H40" s="316"/>
      <c r="I40" s="316"/>
      <c r="J40" s="316"/>
      <c r="K40" s="316"/>
      <c r="L40" s="316"/>
      <c r="M40" s="240"/>
      <c r="U40" s="236">
        <v>21</v>
      </c>
      <c r="W40" s="228" t="s">
        <v>264</v>
      </c>
    </row>
    <row r="41" spans="1:23" ht="19.5" customHeight="1">
      <c r="A41" s="427"/>
      <c r="B41" s="426"/>
      <c r="C41" s="426"/>
      <c r="D41" s="426"/>
      <c r="E41" s="426"/>
      <c r="F41" s="317"/>
      <c r="G41" s="41" t="s">
        <v>191</v>
      </c>
      <c r="H41" s="438" t="str">
        <f>'PF Norths Male'!AS17</f>
        <v>shonacudby@xtra.co.nz</v>
      </c>
      <c r="I41" s="426"/>
      <c r="J41" s="426"/>
      <c r="K41" s="426"/>
      <c r="L41" s="426"/>
      <c r="M41" s="420" t="s">
        <v>192</v>
      </c>
      <c r="U41" s="236">
        <v>22</v>
      </c>
      <c r="W41" s="236" t="s">
        <v>189</v>
      </c>
    </row>
    <row r="42" spans="1:23" ht="19.5" customHeight="1">
      <c r="A42" s="416" t="str">
        <f>'PF Norths Male'!AS19</f>
        <v>Table Tennis Manawatu, P O Box 7049, Palmerston North 4442</v>
      </c>
      <c r="B42" s="417"/>
      <c r="C42" s="417"/>
      <c r="D42" s="418"/>
      <c r="E42" s="418"/>
      <c r="F42" s="318"/>
      <c r="G42" s="41" t="s">
        <v>194</v>
      </c>
      <c r="H42" s="375" t="str">
        <f>'PF Norths Male'!AS26</f>
        <v>http://ttnz.tournamentsoftware.com/</v>
      </c>
      <c r="I42" s="375"/>
      <c r="J42" s="375"/>
      <c r="K42" s="375"/>
      <c r="L42" s="375"/>
      <c r="M42" s="421"/>
      <c r="U42" s="236">
        <v>23</v>
      </c>
      <c r="W42" s="236" t="s">
        <v>190</v>
      </c>
    </row>
    <row r="43" spans="1:23" ht="19.5" customHeight="1">
      <c r="A43" s="419"/>
      <c r="B43" s="417"/>
      <c r="C43" s="417"/>
      <c r="D43" s="418"/>
      <c r="E43" s="418"/>
      <c r="F43" s="317"/>
      <c r="G43" s="41" t="s">
        <v>195</v>
      </c>
      <c r="H43" s="399" t="str">
        <f>'PF Norths Male'!AS27</f>
        <v>06 3546840</v>
      </c>
      <c r="I43" s="399"/>
      <c r="J43" s="399"/>
      <c r="K43" s="399"/>
      <c r="L43" s="399"/>
      <c r="M43" s="421"/>
      <c r="U43" s="236">
        <v>24</v>
      </c>
      <c r="W43" s="236" t="s">
        <v>193</v>
      </c>
    </row>
    <row r="44" spans="1:23" ht="18" customHeight="1">
      <c r="A44" s="419"/>
      <c r="B44" s="417"/>
      <c r="C44" s="417"/>
      <c r="D44" s="418"/>
      <c r="E44" s="418"/>
      <c r="F44" s="317"/>
      <c r="G44" s="41" t="s">
        <v>266</v>
      </c>
      <c r="H44" s="399" t="str">
        <f>'PF Norths Male'!AS28</f>
        <v>027 5533010</v>
      </c>
      <c r="I44" s="399"/>
      <c r="J44" s="399"/>
      <c r="K44" s="399"/>
      <c r="L44" s="399"/>
      <c r="M44" s="421"/>
      <c r="U44" s="236">
        <v>25</v>
      </c>
      <c r="W44" s="236" t="s">
        <v>196</v>
      </c>
    </row>
    <row r="45" spans="1:23" ht="18" customHeight="1">
      <c r="A45" s="319"/>
      <c r="B45" s="317"/>
      <c r="C45" s="317"/>
      <c r="D45" s="317"/>
      <c r="E45" s="320"/>
      <c r="F45" s="317"/>
      <c r="G45" s="41"/>
      <c r="H45" s="321"/>
      <c r="I45" s="317"/>
      <c r="J45" s="317"/>
      <c r="K45" s="317"/>
      <c r="L45" s="317"/>
      <c r="M45" s="421"/>
      <c r="P45" s="241"/>
      <c r="U45" s="236">
        <v>26</v>
      </c>
      <c r="W45" s="236" t="s">
        <v>197</v>
      </c>
    </row>
    <row r="46" spans="1:23" ht="18" customHeight="1">
      <c r="A46" s="423" t="s">
        <v>199</v>
      </c>
      <c r="B46" s="424"/>
      <c r="C46" s="424"/>
      <c r="D46" s="424"/>
      <c r="E46" s="424"/>
      <c r="F46" s="424"/>
      <c r="G46" s="424"/>
      <c r="H46" s="424"/>
      <c r="I46" s="424"/>
      <c r="J46" s="424"/>
      <c r="K46" s="424"/>
      <c r="L46" s="424"/>
      <c r="M46" s="421"/>
      <c r="U46" s="236">
        <v>27</v>
      </c>
      <c r="W46" s="236" t="s">
        <v>198</v>
      </c>
    </row>
    <row r="47" spans="1:23" ht="24.75" customHeight="1" thickBot="1">
      <c r="A47" s="436" t="str">
        <f>'PF Norths Male'!$V$17</f>
        <v>Entries Close Friday 29th June 6pm</v>
      </c>
      <c r="B47" s="437"/>
      <c r="C47" s="437"/>
      <c r="D47" s="437"/>
      <c r="E47" s="437"/>
      <c r="F47" s="437"/>
      <c r="G47" s="437"/>
      <c r="H47" s="437"/>
      <c r="I47" s="437"/>
      <c r="J47" s="437"/>
      <c r="K47" s="437"/>
      <c r="L47" s="437"/>
      <c r="M47" s="422"/>
      <c r="U47" s="236">
        <v>28</v>
      </c>
      <c r="W47" s="236" t="s">
        <v>200</v>
      </c>
    </row>
    <row r="48" spans="13:23" ht="13.5" thickTop="1">
      <c r="M48" s="40"/>
      <c r="U48" s="236">
        <v>29</v>
      </c>
      <c r="W48" s="236" t="s">
        <v>201</v>
      </c>
    </row>
    <row r="49" ht="12.75">
      <c r="U49" s="236">
        <v>30</v>
      </c>
    </row>
    <row r="50" spans="13:21" ht="15">
      <c r="M50" s="242"/>
      <c r="U50" s="236">
        <v>31</v>
      </c>
    </row>
    <row r="51" ht="15">
      <c r="M51" s="242"/>
    </row>
    <row r="52" ht="12.75">
      <c r="N52" s="229" t="s">
        <v>180</v>
      </c>
    </row>
    <row r="54" spans="14:18" ht="12.75">
      <c r="N54" s="228" t="s">
        <v>269</v>
      </c>
      <c r="R54" s="228" t="s">
        <v>202</v>
      </c>
    </row>
    <row r="55" spans="14:18" ht="12.75">
      <c r="N55" s="236" t="s">
        <v>205</v>
      </c>
      <c r="R55" s="228" t="s">
        <v>203</v>
      </c>
    </row>
    <row r="56" ht="12.75">
      <c r="N56" s="228" t="s">
        <v>184</v>
      </c>
    </row>
    <row r="57" ht="12.75">
      <c r="N57" s="228" t="s">
        <v>186</v>
      </c>
    </row>
    <row r="58" ht="12.75">
      <c r="N58" s="228" t="s">
        <v>204</v>
      </c>
    </row>
    <row r="59" ht="12.75">
      <c r="N59" s="236" t="s">
        <v>183</v>
      </c>
    </row>
    <row r="60" ht="12.75">
      <c r="N60" s="236" t="s">
        <v>206</v>
      </c>
    </row>
    <row r="61" ht="12.75">
      <c r="N61" s="228" t="s">
        <v>188</v>
      </c>
    </row>
  </sheetData>
  <sheetProtection/>
  <mergeCells count="37">
    <mergeCell ref="M34:M39"/>
    <mergeCell ref="A34:L34"/>
    <mergeCell ref="A33:L33"/>
    <mergeCell ref="A35:D35"/>
    <mergeCell ref="A39:L39"/>
    <mergeCell ref="A38:D38"/>
    <mergeCell ref="A37:D37"/>
    <mergeCell ref="B1:I2"/>
    <mergeCell ref="B3:I3"/>
    <mergeCell ref="A8:L8"/>
    <mergeCell ref="A15:L15"/>
    <mergeCell ref="A47:L47"/>
    <mergeCell ref="A10:L10"/>
    <mergeCell ref="A12:L12"/>
    <mergeCell ref="A14:L14"/>
    <mergeCell ref="H41:L41"/>
    <mergeCell ref="H43:L43"/>
    <mergeCell ref="A16:L16"/>
    <mergeCell ref="A42:E44"/>
    <mergeCell ref="M41:M47"/>
    <mergeCell ref="A46:L46"/>
    <mergeCell ref="F35:L35"/>
    <mergeCell ref="F36:L36"/>
    <mergeCell ref="F37:L37"/>
    <mergeCell ref="A41:E41"/>
    <mergeCell ref="F38:L38"/>
    <mergeCell ref="A36:D36"/>
    <mergeCell ref="H44:L44"/>
    <mergeCell ref="AE10:AE16"/>
    <mergeCell ref="A11:L11"/>
    <mergeCell ref="A17:L17"/>
    <mergeCell ref="A18:L18"/>
    <mergeCell ref="A13:L13"/>
    <mergeCell ref="M8:M17"/>
    <mergeCell ref="M18:M33"/>
    <mergeCell ref="Z27:AR27"/>
    <mergeCell ref="A9:L9"/>
  </mergeCells>
  <dataValidations count="8">
    <dataValidation type="list" allowBlank="1" showInputMessage="1" showErrorMessage="1" sqref="E36:E38 A36:A38">
      <formula1>$N$54:$N$58</formula1>
    </dataValidation>
    <dataValidation type="list" allowBlank="1" showInputMessage="1" showErrorMessage="1" sqref="E35 A35">
      <formula1>$N$54:$N$60</formula1>
    </dataValidation>
    <dataValidation type="list" allowBlank="1" showInputMessage="1" showErrorMessage="1" sqref="M1:M2">
      <formula1>$O$2:$O$7</formula1>
    </dataValidation>
    <dataValidation type="list" allowBlank="1" showInputMessage="1" showErrorMessage="1" sqref="B24:B27 B20 B31:B32 B29">
      <formula1>$U$19:$U$44</formula1>
    </dataValidation>
    <dataValidation type="list" allowBlank="1" showInputMessage="1" showErrorMessage="1" sqref="A19:A32">
      <formula1>$T$19:$T$24</formula1>
    </dataValidation>
    <dataValidation type="list" allowBlank="1" showInputMessage="1" showErrorMessage="1" sqref="C19:C20 C22:C32">
      <formula1>$V$19:$V$32</formula1>
    </dataValidation>
    <dataValidation type="list" allowBlank="1" showInputMessage="1" showErrorMessage="1" sqref="D19:D32">
      <formula1>$W$19:$W$49</formula1>
    </dataValidation>
    <dataValidation type="list" allowBlank="1" showInputMessage="1" showErrorMessage="1" sqref="B19 B23 B30 B28">
      <formula1>$U$19:$U$50</formula1>
    </dataValidation>
  </dataValidations>
  <hyperlinks>
    <hyperlink ref="H42" r:id="rId1" display="http://www.ttmanawatu.org.nz/"/>
  </hyperlinks>
  <printOptions/>
  <pageMargins left="0.35433070866141736" right="0.35433070866141736" top="0.5905511811023623" bottom="0.1968503937007874" header="0.5118110236220472" footer="0.5118110236220472"/>
  <pageSetup fitToHeight="1" fitToWidth="1" horizontalDpi="600" verticalDpi="600" orientation="portrait" paperSize="9" scale="98" r:id="rId3"/>
  <drawing r:id="rId2"/>
</worksheet>
</file>

<file path=xl/worksheets/sheet2.xml><?xml version="1.0" encoding="utf-8"?>
<worksheet xmlns="http://schemas.openxmlformats.org/spreadsheetml/2006/main" xmlns:r="http://schemas.openxmlformats.org/officeDocument/2006/relationships">
  <sheetPr>
    <tabColor indexed="53"/>
    <pageSetUpPr fitToPage="1"/>
  </sheetPr>
  <dimension ref="A1:Z62"/>
  <sheetViews>
    <sheetView showGridLines="0" zoomScalePageLayoutView="0" workbookViewId="0" topLeftCell="A1">
      <selection activeCell="A1" sqref="A1"/>
    </sheetView>
  </sheetViews>
  <sheetFormatPr defaultColWidth="9.140625" defaultRowHeight="12.75"/>
  <cols>
    <col min="1" max="1" width="2.7109375" style="0" customWidth="1"/>
    <col min="2" max="3" width="11.7109375" style="0" customWidth="1"/>
    <col min="4" max="6" width="10.7109375" style="0" customWidth="1"/>
    <col min="8" max="8" width="12.140625" style="0" customWidth="1"/>
    <col min="9" max="9" width="14.28125" style="0" customWidth="1"/>
    <col min="10" max="10" width="2.7109375" style="0" customWidth="1"/>
    <col min="11" max="11" width="9.140625" style="0" hidden="1" customWidth="1"/>
    <col min="12" max="12" width="22.8515625" style="0" hidden="1" customWidth="1"/>
    <col min="13" max="17" width="9.140625" style="0" hidden="1" customWidth="1"/>
  </cols>
  <sheetData>
    <row r="1" spans="1:10" ht="15" customHeight="1" thickTop="1">
      <c r="A1" s="243"/>
      <c r="B1" s="244"/>
      <c r="C1" s="443" t="str">
        <f>'PF Norths Male'!AS1</f>
        <v>2018 NORTH ISLAND OPEN CHAMPIONSHIPS</v>
      </c>
      <c r="D1" s="444"/>
      <c r="E1" s="444"/>
      <c r="F1" s="444"/>
      <c r="G1" s="444"/>
      <c r="H1" s="245"/>
      <c r="I1" s="245"/>
      <c r="J1" s="246"/>
    </row>
    <row r="2" spans="1:10" ht="15" customHeight="1">
      <c r="A2" s="247"/>
      <c r="B2" s="34"/>
      <c r="C2" s="445"/>
      <c r="D2" s="445"/>
      <c r="E2" s="445"/>
      <c r="F2" s="445"/>
      <c r="G2" s="445"/>
      <c r="H2" s="248"/>
      <c r="I2" s="248"/>
      <c r="J2" s="249"/>
    </row>
    <row r="3" spans="1:10" ht="24.75" customHeight="1" thickBot="1">
      <c r="A3" s="250"/>
      <c r="B3" s="26"/>
      <c r="C3" s="446" t="str">
        <f>'PF Norths Male'!AS3</f>
        <v>20th to 22nd July 2018</v>
      </c>
      <c r="D3" s="447"/>
      <c r="E3" s="447"/>
      <c r="F3" s="447"/>
      <c r="G3" s="322"/>
      <c r="H3" s="251"/>
      <c r="I3" s="251"/>
      <c r="J3" s="252"/>
    </row>
    <row r="4" spans="1:10" ht="7.5" customHeight="1" thickBot="1" thickTop="1">
      <c r="A4" s="228"/>
      <c r="B4" s="228"/>
      <c r="C4" s="253"/>
      <c r="D4" s="254"/>
      <c r="E4" s="254"/>
      <c r="F4" s="254"/>
      <c r="G4" s="254"/>
      <c r="H4" s="254"/>
      <c r="I4" s="254"/>
      <c r="J4" s="254"/>
    </row>
    <row r="5" spans="1:10" ht="19.5" customHeight="1" thickBot="1">
      <c r="A5" s="302"/>
      <c r="B5" s="303"/>
      <c r="C5" s="304" t="s">
        <v>207</v>
      </c>
      <c r="D5" s="303"/>
      <c r="E5" s="303"/>
      <c r="F5" s="303"/>
      <c r="G5" s="303"/>
      <c r="H5" s="303"/>
      <c r="I5" s="303"/>
      <c r="J5" s="459" t="s">
        <v>208</v>
      </c>
    </row>
    <row r="6" spans="1:22" ht="7.5" customHeight="1">
      <c r="A6" s="247"/>
      <c r="B6" s="255"/>
      <c r="C6" s="255"/>
      <c r="D6" s="255"/>
      <c r="E6" s="255"/>
      <c r="F6" s="255"/>
      <c r="G6" s="255"/>
      <c r="H6" s="255"/>
      <c r="I6" s="256"/>
      <c r="J6" s="460"/>
      <c r="M6" s="91"/>
      <c r="N6" s="91"/>
      <c r="O6" s="91"/>
      <c r="P6" s="91"/>
      <c r="Q6" s="91"/>
      <c r="R6" s="91"/>
      <c r="S6" s="91"/>
      <c r="T6" s="91"/>
      <c r="U6" s="91"/>
      <c r="V6" s="15"/>
    </row>
    <row r="7" spans="1:22" s="258" customFormat="1" ht="12.75" customHeight="1">
      <c r="A7" s="257">
        <v>4</v>
      </c>
      <c r="B7" s="48" t="s">
        <v>209</v>
      </c>
      <c r="C7" s="448" t="s">
        <v>272</v>
      </c>
      <c r="D7" s="449"/>
      <c r="E7" s="449"/>
      <c r="F7" s="449"/>
      <c r="G7" s="449"/>
      <c r="H7" s="449"/>
      <c r="I7" s="450"/>
      <c r="J7" s="460"/>
      <c r="L7" s="259"/>
      <c r="M7" s="91"/>
      <c r="N7" s="91"/>
      <c r="O7" s="91"/>
      <c r="P7" s="91"/>
      <c r="Q7" s="91"/>
      <c r="R7" s="91"/>
      <c r="S7" s="91"/>
      <c r="T7" s="91"/>
      <c r="U7" s="91"/>
      <c r="V7" s="260"/>
    </row>
    <row r="8" spans="1:22" s="258" customFormat="1" ht="12.75" customHeight="1">
      <c r="A8" s="257">
        <v>4</v>
      </c>
      <c r="B8" s="48" t="s">
        <v>210</v>
      </c>
      <c r="C8" s="448" t="s">
        <v>251</v>
      </c>
      <c r="D8" s="449"/>
      <c r="E8" s="449"/>
      <c r="F8" s="449"/>
      <c r="G8" s="449"/>
      <c r="H8" s="449"/>
      <c r="I8" s="450"/>
      <c r="J8" s="460"/>
      <c r="L8" s="261"/>
      <c r="M8" s="262"/>
      <c r="N8" s="262"/>
      <c r="O8" s="262"/>
      <c r="P8" s="262"/>
      <c r="Q8" s="263"/>
      <c r="R8" s="261"/>
      <c r="S8" s="261"/>
      <c r="T8" s="261"/>
      <c r="U8" s="261"/>
      <c r="V8" s="260"/>
    </row>
    <row r="9" spans="1:22" s="258" customFormat="1" ht="15">
      <c r="A9" s="257">
        <v>4</v>
      </c>
      <c r="B9" s="48" t="s">
        <v>211</v>
      </c>
      <c r="C9" s="451" t="s">
        <v>265</v>
      </c>
      <c r="D9" s="452"/>
      <c r="E9" s="452"/>
      <c r="F9" s="452"/>
      <c r="G9" s="452"/>
      <c r="H9" s="452"/>
      <c r="I9" s="453"/>
      <c r="J9" s="460"/>
      <c r="L9" s="261"/>
      <c r="M9" s="262"/>
      <c r="N9" s="262"/>
      <c r="O9" s="262"/>
      <c r="P9" s="262"/>
      <c r="Q9" s="263"/>
      <c r="R9" s="261"/>
      <c r="S9" s="261"/>
      <c r="T9" s="261"/>
      <c r="U9" s="261"/>
      <c r="V9" s="260"/>
    </row>
    <row r="10" spans="1:22" s="258" customFormat="1" ht="7.5" customHeight="1" thickBot="1">
      <c r="A10" s="264"/>
      <c r="B10" s="265"/>
      <c r="C10" s="265"/>
      <c r="D10" s="265"/>
      <c r="E10" s="265"/>
      <c r="F10" s="265"/>
      <c r="G10" s="265"/>
      <c r="H10" s="265"/>
      <c r="I10" s="266"/>
      <c r="J10" s="460"/>
      <c r="L10" s="261"/>
      <c r="M10" s="262"/>
      <c r="N10" s="262"/>
      <c r="O10" s="262"/>
      <c r="P10" s="262"/>
      <c r="Q10" s="267"/>
      <c r="R10" s="261"/>
      <c r="S10" s="261"/>
      <c r="T10" s="261"/>
      <c r="U10" s="261"/>
      <c r="V10" s="260"/>
    </row>
    <row r="11" spans="1:22" s="258" customFormat="1" ht="3.75" customHeight="1">
      <c r="A11" s="268"/>
      <c r="B11" s="269"/>
      <c r="C11" s="269"/>
      <c r="D11" s="269"/>
      <c r="E11" s="269"/>
      <c r="F11" s="269"/>
      <c r="G11" s="269"/>
      <c r="H11" s="269"/>
      <c r="I11" s="270"/>
      <c r="J11" s="469" t="s">
        <v>212</v>
      </c>
      <c r="L11" s="261"/>
      <c r="M11" s="262"/>
      <c r="N11" s="262"/>
      <c r="O11" s="262"/>
      <c r="P11" s="262"/>
      <c r="Q11" s="267"/>
      <c r="R11" s="261"/>
      <c r="S11" s="261"/>
      <c r="T11" s="261"/>
      <c r="U11" s="261"/>
      <c r="V11" s="260"/>
    </row>
    <row r="12" spans="1:22" s="258" customFormat="1" ht="12.75" customHeight="1">
      <c r="A12" s="257">
        <v>4</v>
      </c>
      <c r="B12" s="48" t="s">
        <v>213</v>
      </c>
      <c r="C12" s="271"/>
      <c r="D12" s="271"/>
      <c r="E12" s="271"/>
      <c r="F12" s="271"/>
      <c r="G12" s="271"/>
      <c r="H12" s="271"/>
      <c r="I12" s="272"/>
      <c r="J12" s="470"/>
      <c r="L12" s="261"/>
      <c r="M12" s="273"/>
      <c r="N12" s="273"/>
      <c r="O12" s="273"/>
      <c r="P12" s="262"/>
      <c r="Q12" s="267"/>
      <c r="R12" s="261"/>
      <c r="S12" s="261"/>
      <c r="T12" s="261"/>
      <c r="U12" s="261"/>
      <c r="V12" s="260"/>
    </row>
    <row r="13" spans="1:22" s="258" customFormat="1" ht="30" customHeight="1">
      <c r="A13" s="382">
        <v>4</v>
      </c>
      <c r="B13" s="461" t="s">
        <v>273</v>
      </c>
      <c r="C13" s="462"/>
      <c r="D13" s="462"/>
      <c r="E13" s="462"/>
      <c r="F13" s="462"/>
      <c r="G13" s="462"/>
      <c r="H13" s="462"/>
      <c r="I13" s="458"/>
      <c r="J13" s="470"/>
      <c r="L13" s="261"/>
      <c r="M13" s="273"/>
      <c r="N13" s="273"/>
      <c r="O13" s="273"/>
      <c r="P13" s="262"/>
      <c r="Q13" s="267"/>
      <c r="R13" s="261"/>
      <c r="S13" s="261"/>
      <c r="T13" s="261"/>
      <c r="U13" s="261"/>
      <c r="V13" s="260"/>
    </row>
    <row r="14" spans="1:22" s="340" customFormat="1" ht="15">
      <c r="A14" s="334"/>
      <c r="B14" s="383" t="s">
        <v>247</v>
      </c>
      <c r="C14" s="341" t="str">
        <f>'PF Norths Male'!AS13</f>
        <v>31/12/2017</v>
      </c>
      <c r="D14" s="342" t="s">
        <v>248</v>
      </c>
      <c r="E14" s="384" t="str">
        <f>'PF Norths Male'!AS15</f>
        <v>31/12/2018</v>
      </c>
      <c r="G14" s="271"/>
      <c r="J14" s="471"/>
      <c r="L14" s="336"/>
      <c r="M14" s="273"/>
      <c r="N14" s="273"/>
      <c r="O14" s="273"/>
      <c r="P14" s="337"/>
      <c r="Q14" s="338"/>
      <c r="R14" s="336"/>
      <c r="S14" s="336"/>
      <c r="T14" s="336"/>
      <c r="U14" s="336"/>
      <c r="V14" s="336"/>
    </row>
    <row r="15" spans="1:22" s="258" customFormat="1" ht="15">
      <c r="A15" s="257">
        <v>4</v>
      </c>
      <c r="B15" s="385" t="s">
        <v>274</v>
      </c>
      <c r="C15" s="48"/>
      <c r="D15" s="48"/>
      <c r="E15" s="48"/>
      <c r="F15" s="275"/>
      <c r="G15" s="48"/>
      <c r="H15" s="276"/>
      <c r="I15" s="354">
        <f>'PF Norths Male'!AS5</f>
        <v>43280</v>
      </c>
      <c r="J15" s="470"/>
      <c r="L15" s="261"/>
      <c r="M15" s="273"/>
      <c r="N15" s="273"/>
      <c r="O15" s="273"/>
      <c r="P15" s="262"/>
      <c r="Q15" s="267"/>
      <c r="R15" s="261"/>
      <c r="S15" s="261"/>
      <c r="T15" s="261"/>
      <c r="U15" s="261"/>
      <c r="V15" s="260"/>
    </row>
    <row r="16" spans="1:22" s="258" customFormat="1" ht="15">
      <c r="A16" s="257">
        <v>4</v>
      </c>
      <c r="B16" s="48" t="s">
        <v>214</v>
      </c>
      <c r="C16" s="276"/>
      <c r="D16" s="276"/>
      <c r="E16" s="276"/>
      <c r="F16" s="276"/>
      <c r="G16" s="48"/>
      <c r="H16" s="48"/>
      <c r="I16" s="277"/>
      <c r="J16" s="470"/>
      <c r="L16" s="261"/>
      <c r="M16" s="273"/>
      <c r="N16" s="273"/>
      <c r="O16" s="273"/>
      <c r="P16" s="262"/>
      <c r="Q16" s="267"/>
      <c r="R16" s="261"/>
      <c r="S16" s="261"/>
      <c r="T16" s="261"/>
      <c r="U16" s="261"/>
      <c r="V16" s="260"/>
    </row>
    <row r="17" spans="1:22" s="258" customFormat="1" ht="12.75" customHeight="1">
      <c r="A17" s="257">
        <v>4</v>
      </c>
      <c r="B17" s="278" t="s">
        <v>215</v>
      </c>
      <c r="C17" s="279" t="s">
        <v>216</v>
      </c>
      <c r="D17" s="279" t="s">
        <v>217</v>
      </c>
      <c r="E17" s="280" t="s">
        <v>218</v>
      </c>
      <c r="F17" s="281"/>
      <c r="G17" s="282" t="s">
        <v>219</v>
      </c>
      <c r="H17" s="281"/>
      <c r="I17" s="354">
        <f>I15</f>
        <v>43280</v>
      </c>
      <c r="J17" s="470"/>
      <c r="L17" s="261"/>
      <c r="M17" s="273"/>
      <c r="N17" s="273"/>
      <c r="O17" s="273"/>
      <c r="P17" s="262"/>
      <c r="Q17" s="267"/>
      <c r="R17" s="261"/>
      <c r="S17" s="261"/>
      <c r="T17" s="261"/>
      <c r="U17" s="261"/>
      <c r="V17" s="260"/>
    </row>
    <row r="18" spans="1:22" s="258" customFormat="1" ht="12.75" customHeight="1">
      <c r="A18" s="283"/>
      <c r="B18" s="48"/>
      <c r="C18" s="48"/>
      <c r="D18" s="279" t="s">
        <v>220</v>
      </c>
      <c r="E18" s="280" t="s">
        <v>221</v>
      </c>
      <c r="F18" s="281"/>
      <c r="G18" s="282" t="s">
        <v>219</v>
      </c>
      <c r="H18" s="281"/>
      <c r="I18" s="354">
        <f>I15</f>
        <v>43280</v>
      </c>
      <c r="J18" s="470"/>
      <c r="L18" s="261"/>
      <c r="M18" s="273"/>
      <c r="N18" s="273"/>
      <c r="O18" s="273"/>
      <c r="P18" s="262"/>
      <c r="Q18" s="267"/>
      <c r="R18" s="261"/>
      <c r="S18" s="261"/>
      <c r="T18" s="261"/>
      <c r="U18" s="261"/>
      <c r="V18" s="260"/>
    </row>
    <row r="19" spans="1:26" s="258" customFormat="1" ht="12.75" customHeight="1">
      <c r="A19" s="283"/>
      <c r="B19" s="48"/>
      <c r="C19" s="279" t="s">
        <v>222</v>
      </c>
      <c r="D19" s="284" t="s">
        <v>217</v>
      </c>
      <c r="E19" s="285" t="s">
        <v>223</v>
      </c>
      <c r="F19" s="286"/>
      <c r="G19" s="287" t="s">
        <v>219</v>
      </c>
      <c r="H19" s="286"/>
      <c r="I19" s="354">
        <f>I15</f>
        <v>43280</v>
      </c>
      <c r="J19" s="470"/>
      <c r="L19" s="336"/>
      <c r="M19" s="288"/>
      <c r="N19" s="288"/>
      <c r="O19" s="288"/>
      <c r="P19" s="336"/>
      <c r="Q19" s="336"/>
      <c r="R19" s="336"/>
      <c r="S19" s="336"/>
      <c r="T19" s="336"/>
      <c r="U19" s="336"/>
      <c r="V19" s="339"/>
      <c r="W19" s="335"/>
      <c r="X19" s="335"/>
      <c r="Y19" s="335"/>
      <c r="Z19" s="335"/>
    </row>
    <row r="20" spans="1:26" s="258" customFormat="1" ht="12.75" customHeight="1">
      <c r="A20" s="283"/>
      <c r="B20" s="48"/>
      <c r="C20" s="48"/>
      <c r="D20" s="279" t="s">
        <v>220</v>
      </c>
      <c r="E20" s="280" t="s">
        <v>224</v>
      </c>
      <c r="F20" s="281"/>
      <c r="G20" s="282" t="s">
        <v>219</v>
      </c>
      <c r="H20" s="281"/>
      <c r="I20" s="354">
        <f>I15</f>
        <v>43280</v>
      </c>
      <c r="J20" s="470"/>
      <c r="L20" s="331"/>
      <c r="M20" s="167"/>
      <c r="N20" s="167"/>
      <c r="O20" s="167"/>
      <c r="P20" s="167"/>
      <c r="Q20" s="167"/>
      <c r="R20" s="167"/>
      <c r="S20" s="167"/>
      <c r="T20" s="167"/>
      <c r="U20" s="167"/>
      <c r="V20" s="339"/>
      <c r="W20" s="335"/>
      <c r="X20" s="335"/>
      <c r="Y20" s="335"/>
      <c r="Z20" s="335"/>
    </row>
    <row r="21" spans="1:26" s="258" customFormat="1" ht="12.75" customHeight="1">
      <c r="A21" s="283"/>
      <c r="B21" s="48"/>
      <c r="C21" s="279" t="s">
        <v>225</v>
      </c>
      <c r="D21" s="279" t="s">
        <v>217</v>
      </c>
      <c r="E21" s="280" t="s">
        <v>226</v>
      </c>
      <c r="F21" s="281"/>
      <c r="G21" s="282" t="s">
        <v>219</v>
      </c>
      <c r="H21" s="281"/>
      <c r="I21" s="354">
        <f>I15</f>
        <v>43280</v>
      </c>
      <c r="J21" s="470"/>
      <c r="L21" s="331"/>
      <c r="M21" s="167"/>
      <c r="N21" s="167"/>
      <c r="O21" s="167"/>
      <c r="P21" s="167"/>
      <c r="Q21" s="167"/>
      <c r="R21" s="167"/>
      <c r="S21" s="167"/>
      <c r="T21" s="167"/>
      <c r="U21" s="167"/>
      <c r="V21" s="339"/>
      <c r="W21" s="335"/>
      <c r="X21" s="335"/>
      <c r="Y21" s="335"/>
      <c r="Z21" s="335"/>
    </row>
    <row r="22" spans="1:26" s="258" customFormat="1" ht="12.75" customHeight="1">
      <c r="A22" s="283"/>
      <c r="B22" s="48"/>
      <c r="C22" s="48"/>
      <c r="D22" s="279" t="s">
        <v>220</v>
      </c>
      <c r="E22" s="280" t="s">
        <v>223</v>
      </c>
      <c r="F22" s="281"/>
      <c r="G22" s="282" t="s">
        <v>219</v>
      </c>
      <c r="H22" s="281"/>
      <c r="I22" s="354">
        <f>I15</f>
        <v>43280</v>
      </c>
      <c r="J22" s="470"/>
      <c r="L22" s="331"/>
      <c r="M22" s="167"/>
      <c r="N22" s="167"/>
      <c r="O22" s="167"/>
      <c r="P22" s="167"/>
      <c r="Q22" s="167"/>
      <c r="R22" s="167"/>
      <c r="S22" s="167"/>
      <c r="T22" s="167"/>
      <c r="U22" s="167"/>
      <c r="V22" s="339"/>
      <c r="W22" s="335"/>
      <c r="X22" s="335"/>
      <c r="Y22" s="335"/>
      <c r="Z22" s="335"/>
    </row>
    <row r="23" spans="1:26" s="258" customFormat="1" ht="7.5" customHeight="1" thickBot="1">
      <c r="A23" s="264"/>
      <c r="B23" s="265"/>
      <c r="C23" s="265"/>
      <c r="D23" s="265"/>
      <c r="E23" s="265"/>
      <c r="F23" s="265"/>
      <c r="G23" s="265"/>
      <c r="H23" s="265"/>
      <c r="I23" s="266"/>
      <c r="J23" s="470"/>
      <c r="L23" s="167"/>
      <c r="M23" s="167"/>
      <c r="N23" s="167"/>
      <c r="O23" s="167"/>
      <c r="P23" s="167"/>
      <c r="Q23" s="167"/>
      <c r="R23" s="167"/>
      <c r="S23" s="167"/>
      <c r="T23" s="167"/>
      <c r="U23" s="167"/>
      <c r="V23" s="339"/>
      <c r="W23" s="335"/>
      <c r="X23" s="335"/>
      <c r="Y23" s="335"/>
      <c r="Z23" s="335"/>
    </row>
    <row r="24" spans="1:26" s="258" customFormat="1" ht="3.75" customHeight="1">
      <c r="A24" s="268"/>
      <c r="B24" s="276"/>
      <c r="C24" s="276"/>
      <c r="D24" s="276"/>
      <c r="E24" s="276"/>
      <c r="F24" s="276"/>
      <c r="G24" s="276"/>
      <c r="H24" s="276"/>
      <c r="I24" s="276"/>
      <c r="J24" s="463" t="s">
        <v>227</v>
      </c>
      <c r="L24" s="336"/>
      <c r="M24" s="336"/>
      <c r="N24" s="336"/>
      <c r="O24" s="336"/>
      <c r="P24" s="336"/>
      <c r="Q24" s="336"/>
      <c r="R24" s="336"/>
      <c r="S24" s="336"/>
      <c r="T24" s="336"/>
      <c r="U24" s="336"/>
      <c r="V24" s="339"/>
      <c r="W24" s="335"/>
      <c r="X24" s="335"/>
      <c r="Y24" s="335"/>
      <c r="Z24" s="335"/>
    </row>
    <row r="25" spans="1:26" s="258" customFormat="1" ht="15" customHeight="1">
      <c r="A25" s="257">
        <v>4</v>
      </c>
      <c r="B25" s="465" t="s">
        <v>275</v>
      </c>
      <c r="C25" s="465"/>
      <c r="D25" s="465"/>
      <c r="E25" s="465"/>
      <c r="F25" s="465"/>
      <c r="G25" s="465"/>
      <c r="H25" s="465"/>
      <c r="I25" s="466"/>
      <c r="J25" s="464"/>
      <c r="L25" s="336"/>
      <c r="M25" s="336"/>
      <c r="N25" s="336"/>
      <c r="O25" s="336"/>
      <c r="P25" s="336"/>
      <c r="Q25" s="336"/>
      <c r="R25" s="336"/>
      <c r="S25" s="336"/>
      <c r="T25" s="336"/>
      <c r="U25" s="336"/>
      <c r="V25" s="339"/>
      <c r="W25" s="335"/>
      <c r="X25" s="335"/>
      <c r="Y25" s="335"/>
      <c r="Z25" s="335"/>
    </row>
    <row r="26" spans="1:26" s="258" customFormat="1" ht="21.75" customHeight="1">
      <c r="A26" s="257"/>
      <c r="B26" s="465"/>
      <c r="C26" s="465"/>
      <c r="D26" s="465"/>
      <c r="E26" s="465"/>
      <c r="F26" s="465"/>
      <c r="G26" s="465"/>
      <c r="H26" s="465"/>
      <c r="I26" s="466"/>
      <c r="J26" s="464"/>
      <c r="L26" s="336" t="s">
        <v>228</v>
      </c>
      <c r="M26" s="336"/>
      <c r="N26" s="336"/>
      <c r="O26" s="336"/>
      <c r="P26" s="336"/>
      <c r="Q26" s="336"/>
      <c r="R26" s="336"/>
      <c r="S26" s="336"/>
      <c r="T26" s="336"/>
      <c r="U26" s="336"/>
      <c r="V26" s="335"/>
      <c r="W26" s="335"/>
      <c r="X26" s="335"/>
      <c r="Y26" s="335"/>
      <c r="Z26" s="335"/>
    </row>
    <row r="27" spans="1:26" s="258" customFormat="1" ht="21.75" customHeight="1">
      <c r="A27" s="382">
        <v>4</v>
      </c>
      <c r="B27" s="472" t="s">
        <v>294</v>
      </c>
      <c r="C27" s="474"/>
      <c r="D27" s="474"/>
      <c r="E27" s="474"/>
      <c r="F27" s="474"/>
      <c r="G27" s="474"/>
      <c r="H27" s="474"/>
      <c r="I27" s="475"/>
      <c r="J27" s="464"/>
      <c r="L27" s="336"/>
      <c r="M27" s="336"/>
      <c r="N27" s="336"/>
      <c r="O27" s="336"/>
      <c r="P27" s="336"/>
      <c r="Q27" s="336"/>
      <c r="R27" s="336"/>
      <c r="S27" s="336"/>
      <c r="T27" s="336"/>
      <c r="U27" s="336"/>
      <c r="V27" s="335"/>
      <c r="W27" s="335"/>
      <c r="X27" s="335"/>
      <c r="Y27" s="335"/>
      <c r="Z27" s="335"/>
    </row>
    <row r="28" spans="1:26" s="258" customFormat="1" ht="4.5" customHeight="1">
      <c r="A28" s="274"/>
      <c r="B28" s="474"/>
      <c r="C28" s="474"/>
      <c r="D28" s="474"/>
      <c r="E28" s="474"/>
      <c r="F28" s="474"/>
      <c r="G28" s="474"/>
      <c r="H28" s="474"/>
      <c r="I28" s="475"/>
      <c r="J28" s="464"/>
      <c r="L28" s="336"/>
      <c r="M28" s="336"/>
      <c r="N28" s="336"/>
      <c r="O28" s="336"/>
      <c r="P28" s="336"/>
      <c r="Q28" s="336"/>
      <c r="R28" s="336"/>
      <c r="S28" s="336"/>
      <c r="T28" s="336"/>
      <c r="U28" s="336"/>
      <c r="V28" s="335"/>
      <c r="W28" s="335"/>
      <c r="X28" s="335"/>
      <c r="Y28" s="335"/>
      <c r="Z28" s="335"/>
    </row>
    <row r="29" spans="1:26" s="258" customFormat="1" ht="21.75" customHeight="1">
      <c r="A29" s="382">
        <v>4</v>
      </c>
      <c r="B29" s="472" t="s">
        <v>295</v>
      </c>
      <c r="C29" s="474"/>
      <c r="D29" s="474"/>
      <c r="E29" s="474"/>
      <c r="F29" s="474"/>
      <c r="G29" s="474"/>
      <c r="H29" s="474"/>
      <c r="I29" s="475"/>
      <c r="J29" s="464"/>
      <c r="L29" s="336"/>
      <c r="M29" s="336"/>
      <c r="N29" s="336"/>
      <c r="O29" s="336"/>
      <c r="P29" s="336"/>
      <c r="Q29" s="336"/>
      <c r="R29" s="336"/>
      <c r="S29" s="336"/>
      <c r="T29" s="336"/>
      <c r="U29" s="336"/>
      <c r="V29" s="335"/>
      <c r="W29" s="335"/>
      <c r="X29" s="335"/>
      <c r="Y29" s="335"/>
      <c r="Z29" s="335"/>
    </row>
    <row r="30" spans="1:26" s="258" customFormat="1" ht="3.75" customHeight="1">
      <c r="A30" s="274"/>
      <c r="B30" s="474"/>
      <c r="C30" s="474"/>
      <c r="D30" s="474"/>
      <c r="E30" s="474"/>
      <c r="F30" s="474"/>
      <c r="G30" s="474"/>
      <c r="H30" s="474"/>
      <c r="I30" s="475"/>
      <c r="J30" s="464"/>
      <c r="L30" s="336"/>
      <c r="M30" s="336"/>
      <c r="N30" s="336"/>
      <c r="O30" s="336"/>
      <c r="P30" s="336"/>
      <c r="Q30" s="336"/>
      <c r="R30" s="336"/>
      <c r="S30" s="336"/>
      <c r="T30" s="336"/>
      <c r="U30" s="336"/>
      <c r="V30" s="335"/>
      <c r="W30" s="335"/>
      <c r="X30" s="335"/>
      <c r="Y30" s="335"/>
      <c r="Z30" s="335"/>
    </row>
    <row r="31" spans="1:26" s="258" customFormat="1" ht="15" customHeight="1">
      <c r="A31" s="257">
        <v>4</v>
      </c>
      <c r="B31" s="465" t="s">
        <v>250</v>
      </c>
      <c r="C31" s="467"/>
      <c r="D31" s="467"/>
      <c r="E31" s="467"/>
      <c r="F31" s="467"/>
      <c r="G31" s="467"/>
      <c r="H31" s="467"/>
      <c r="I31" s="468"/>
      <c r="J31" s="464"/>
      <c r="L31" s="336"/>
      <c r="M31" s="336"/>
      <c r="N31" s="336"/>
      <c r="O31" s="336"/>
      <c r="P31" s="336"/>
      <c r="Q31" s="336"/>
      <c r="R31" s="336"/>
      <c r="S31" s="336"/>
      <c r="T31" s="336"/>
      <c r="U31" s="336"/>
      <c r="V31" s="335"/>
      <c r="W31" s="335"/>
      <c r="X31" s="335"/>
      <c r="Y31" s="335"/>
      <c r="Z31" s="335"/>
    </row>
    <row r="32" spans="1:26" s="258" customFormat="1" ht="12" customHeight="1">
      <c r="A32" s="274"/>
      <c r="B32" s="467"/>
      <c r="C32" s="467"/>
      <c r="D32" s="467"/>
      <c r="E32" s="467"/>
      <c r="F32" s="467"/>
      <c r="G32" s="467"/>
      <c r="H32" s="467"/>
      <c r="I32" s="468"/>
      <c r="J32" s="464"/>
      <c r="L32" s="336" t="s">
        <v>230</v>
      </c>
      <c r="M32" s="336"/>
      <c r="N32" s="336"/>
      <c r="O32" s="336"/>
      <c r="P32" s="336"/>
      <c r="Q32" s="336"/>
      <c r="R32" s="336"/>
      <c r="S32" s="336"/>
      <c r="T32" s="336"/>
      <c r="U32" s="336"/>
      <c r="V32" s="335"/>
      <c r="W32" s="335"/>
      <c r="X32" s="335"/>
      <c r="Y32" s="335"/>
      <c r="Z32" s="335"/>
    </row>
    <row r="33" spans="1:26" s="258" customFormat="1" ht="15" customHeight="1">
      <c r="A33" s="257">
        <v>4</v>
      </c>
      <c r="B33" s="385" t="s">
        <v>276</v>
      </c>
      <c r="C33" s="386"/>
      <c r="D33" s="386"/>
      <c r="E33" s="386"/>
      <c r="F33" s="386"/>
      <c r="G33" s="386"/>
      <c r="H33" s="386"/>
      <c r="I33" s="387"/>
      <c r="J33" s="464"/>
      <c r="L33" s="336" t="s">
        <v>229</v>
      </c>
      <c r="M33" s="336"/>
      <c r="N33" s="336"/>
      <c r="O33" s="336"/>
      <c r="P33" s="336"/>
      <c r="Q33" s="336"/>
      <c r="R33" s="336"/>
      <c r="S33" s="336"/>
      <c r="T33" s="336"/>
      <c r="U33" s="336"/>
      <c r="V33" s="335"/>
      <c r="W33" s="335"/>
      <c r="X33" s="335"/>
      <c r="Y33" s="335"/>
      <c r="Z33" s="335"/>
    </row>
    <row r="34" spans="1:26" s="258" customFormat="1" ht="12" customHeight="1">
      <c r="A34" s="257">
        <v>4</v>
      </c>
      <c r="B34" s="385" t="s">
        <v>277</v>
      </c>
      <c r="C34" s="386"/>
      <c r="D34" s="386"/>
      <c r="E34" s="386"/>
      <c r="F34" s="386"/>
      <c r="G34" s="386"/>
      <c r="H34" s="386"/>
      <c r="I34" s="387"/>
      <c r="J34" s="464"/>
      <c r="L34" s="331"/>
      <c r="M34" s="331"/>
      <c r="N34" s="331"/>
      <c r="O34" s="331"/>
      <c r="P34" s="331"/>
      <c r="Q34" s="331"/>
      <c r="R34" s="331"/>
      <c r="S34" s="331"/>
      <c r="T34" s="331"/>
      <c r="U34" s="331"/>
      <c r="V34" s="335"/>
      <c r="W34" s="335"/>
      <c r="X34" s="335"/>
      <c r="Y34" s="335"/>
      <c r="Z34" s="335"/>
    </row>
    <row r="35" spans="1:26" s="258" customFormat="1" ht="15">
      <c r="A35" s="257">
        <v>4</v>
      </c>
      <c r="B35" s="472" t="s">
        <v>231</v>
      </c>
      <c r="C35" s="472"/>
      <c r="D35" s="472"/>
      <c r="E35" s="472"/>
      <c r="F35" s="472"/>
      <c r="G35" s="472"/>
      <c r="H35" s="472"/>
      <c r="I35" s="473"/>
      <c r="J35" s="464"/>
      <c r="L35" s="331"/>
      <c r="M35" s="331"/>
      <c r="N35" s="331"/>
      <c r="O35" s="331"/>
      <c r="P35" s="331"/>
      <c r="Q35" s="331"/>
      <c r="R35" s="331"/>
      <c r="S35" s="331"/>
      <c r="T35" s="331"/>
      <c r="U35" s="331"/>
      <c r="V35" s="335"/>
      <c r="W35" s="335"/>
      <c r="X35" s="335"/>
      <c r="Y35" s="335"/>
      <c r="Z35" s="335"/>
    </row>
    <row r="36" spans="1:26" s="258" customFormat="1" ht="15" customHeight="1">
      <c r="A36" s="257"/>
      <c r="B36" s="472"/>
      <c r="C36" s="472"/>
      <c r="D36" s="472"/>
      <c r="E36" s="472"/>
      <c r="F36" s="472"/>
      <c r="G36" s="472"/>
      <c r="H36" s="472"/>
      <c r="I36" s="473"/>
      <c r="J36" s="464"/>
      <c r="L36" s="331"/>
      <c r="M36" s="331"/>
      <c r="N36" s="331"/>
      <c r="O36" s="331"/>
      <c r="P36" s="331"/>
      <c r="Q36" s="331"/>
      <c r="R36" s="331"/>
      <c r="S36" s="331"/>
      <c r="T36" s="331"/>
      <c r="U36" s="331"/>
      <c r="V36" s="335"/>
      <c r="W36" s="335"/>
      <c r="X36" s="335"/>
      <c r="Y36" s="335"/>
      <c r="Z36" s="335"/>
    </row>
    <row r="37" spans="1:26" s="258" customFormat="1" ht="15">
      <c r="A37" s="257">
        <v>4</v>
      </c>
      <c r="B37" s="385" t="s">
        <v>232</v>
      </c>
      <c r="C37" s="388"/>
      <c r="D37" s="388"/>
      <c r="E37" s="388"/>
      <c r="F37" s="388"/>
      <c r="G37" s="388"/>
      <c r="H37" s="388"/>
      <c r="I37" s="289"/>
      <c r="J37" s="464"/>
      <c r="L37" s="331"/>
      <c r="M37" s="331"/>
      <c r="N37" s="331"/>
      <c r="O37" s="331"/>
      <c r="P37" s="331"/>
      <c r="Q37" s="331"/>
      <c r="R37" s="331"/>
      <c r="S37" s="331"/>
      <c r="T37" s="331"/>
      <c r="U37" s="331"/>
      <c r="V37" s="335"/>
      <c r="W37" s="335"/>
      <c r="X37" s="335"/>
      <c r="Y37" s="335"/>
      <c r="Z37" s="335"/>
    </row>
    <row r="38" spans="1:26" s="258" customFormat="1" ht="3.75" customHeight="1" thickBot="1">
      <c r="A38" s="264"/>
      <c r="B38" s="265"/>
      <c r="C38" s="265"/>
      <c r="D38" s="265"/>
      <c r="E38" s="265"/>
      <c r="F38" s="265"/>
      <c r="G38" s="265"/>
      <c r="H38" s="265"/>
      <c r="I38" s="266"/>
      <c r="J38" s="464"/>
      <c r="L38" s="335"/>
      <c r="M38" s="335"/>
      <c r="N38" s="335"/>
      <c r="O38" s="335"/>
      <c r="P38" s="335"/>
      <c r="Q38" s="335"/>
      <c r="R38" s="335"/>
      <c r="S38" s="335"/>
      <c r="T38" s="335"/>
      <c r="U38" s="335"/>
      <c r="V38" s="335"/>
      <c r="W38" s="335"/>
      <c r="X38" s="335"/>
      <c r="Y38" s="335"/>
      <c r="Z38" s="335"/>
    </row>
    <row r="39" spans="1:26" s="258" customFormat="1" ht="3.75" customHeight="1">
      <c r="A39" s="268"/>
      <c r="B39" s="290"/>
      <c r="C39" s="290"/>
      <c r="D39" s="290"/>
      <c r="E39" s="290"/>
      <c r="F39" s="290"/>
      <c r="G39" s="290"/>
      <c r="H39" s="290"/>
      <c r="I39" s="291"/>
      <c r="J39" s="332" t="s">
        <v>233</v>
      </c>
      <c r="L39" s="335"/>
      <c r="M39" s="335"/>
      <c r="N39" s="335"/>
      <c r="O39" s="335"/>
      <c r="P39" s="335"/>
      <c r="Q39" s="335"/>
      <c r="R39" s="335"/>
      <c r="S39" s="335"/>
      <c r="T39" s="335"/>
      <c r="U39" s="335"/>
      <c r="V39" s="335"/>
      <c r="W39" s="335"/>
      <c r="X39" s="335"/>
      <c r="Y39" s="335"/>
      <c r="Z39" s="335"/>
    </row>
    <row r="40" spans="1:26" s="258" customFormat="1" ht="12" customHeight="1">
      <c r="A40" s="382">
        <v>4</v>
      </c>
      <c r="B40" s="477" t="s">
        <v>278</v>
      </c>
      <c r="C40" s="478"/>
      <c r="D40" s="478"/>
      <c r="E40" s="478"/>
      <c r="F40" s="478"/>
      <c r="G40" s="478"/>
      <c r="H40" s="478"/>
      <c r="I40" s="479"/>
      <c r="J40" s="332"/>
      <c r="L40" s="335"/>
      <c r="M40" s="335"/>
      <c r="N40" s="335"/>
      <c r="O40" s="335"/>
      <c r="P40" s="335"/>
      <c r="Q40" s="335"/>
      <c r="R40" s="335"/>
      <c r="S40" s="335"/>
      <c r="T40" s="335"/>
      <c r="U40" s="335"/>
      <c r="V40" s="335"/>
      <c r="W40" s="335"/>
      <c r="X40" s="335"/>
      <c r="Y40" s="335"/>
      <c r="Z40" s="335"/>
    </row>
    <row r="41" spans="1:26" s="258" customFormat="1" ht="10.5" customHeight="1">
      <c r="A41" s="382"/>
      <c r="B41" s="478"/>
      <c r="C41" s="478"/>
      <c r="D41" s="478"/>
      <c r="E41" s="478"/>
      <c r="F41" s="478"/>
      <c r="G41" s="478"/>
      <c r="H41" s="478"/>
      <c r="I41" s="479"/>
      <c r="J41" s="332"/>
      <c r="L41" s="335"/>
      <c r="M41" s="335"/>
      <c r="N41" s="335"/>
      <c r="O41" s="335"/>
      <c r="P41" s="335"/>
      <c r="Q41" s="335"/>
      <c r="R41" s="335"/>
      <c r="S41" s="335"/>
      <c r="T41" s="335"/>
      <c r="U41" s="335"/>
      <c r="V41" s="335"/>
      <c r="W41" s="335"/>
      <c r="X41" s="335"/>
      <c r="Y41" s="335"/>
      <c r="Z41" s="335"/>
    </row>
    <row r="42" spans="1:10" s="258" customFormat="1" ht="1.5" customHeight="1">
      <c r="A42" s="382">
        <v>4</v>
      </c>
      <c r="B42" s="478"/>
      <c r="C42" s="478"/>
      <c r="D42" s="478"/>
      <c r="E42" s="478"/>
      <c r="F42" s="478"/>
      <c r="G42" s="478"/>
      <c r="H42" s="478"/>
      <c r="I42" s="479"/>
      <c r="J42" s="332"/>
    </row>
    <row r="43" spans="1:10" s="258" customFormat="1" ht="12" customHeight="1">
      <c r="A43" s="382">
        <v>4</v>
      </c>
      <c r="B43" s="480" t="s">
        <v>235</v>
      </c>
      <c r="C43" s="481"/>
      <c r="D43" s="481"/>
      <c r="E43" s="481"/>
      <c r="F43" s="481"/>
      <c r="G43" s="481"/>
      <c r="H43" s="481"/>
      <c r="I43" s="482"/>
      <c r="J43" s="332"/>
    </row>
    <row r="44" spans="1:14" s="258" customFormat="1" ht="12" customHeight="1">
      <c r="A44" s="382"/>
      <c r="B44" s="481"/>
      <c r="C44" s="481"/>
      <c r="D44" s="481"/>
      <c r="E44" s="481"/>
      <c r="F44" s="481"/>
      <c r="G44" s="481"/>
      <c r="H44" s="481"/>
      <c r="I44" s="482"/>
      <c r="J44" s="332"/>
      <c r="N44" s="292" t="s">
        <v>234</v>
      </c>
    </row>
    <row r="45" spans="1:14" s="258" customFormat="1" ht="15">
      <c r="A45" s="382">
        <v>4</v>
      </c>
      <c r="B45" s="480" t="s">
        <v>279</v>
      </c>
      <c r="C45" s="483"/>
      <c r="D45" s="483"/>
      <c r="E45" s="483"/>
      <c r="F45" s="483"/>
      <c r="G45" s="483"/>
      <c r="H45" s="483"/>
      <c r="I45" s="484"/>
      <c r="J45" s="332"/>
      <c r="M45" s="293"/>
      <c r="N45" s="221" t="s">
        <v>236</v>
      </c>
    </row>
    <row r="46" spans="1:14" s="258" customFormat="1" ht="12" customHeight="1">
      <c r="A46" s="382"/>
      <c r="B46" s="483"/>
      <c r="C46" s="483"/>
      <c r="D46" s="483"/>
      <c r="E46" s="483"/>
      <c r="F46" s="483"/>
      <c r="G46" s="483"/>
      <c r="H46" s="483"/>
      <c r="I46" s="484"/>
      <c r="J46" s="332"/>
      <c r="M46" s="293"/>
      <c r="N46" s="221"/>
    </row>
    <row r="47" spans="1:14" s="258" customFormat="1" ht="16.5" customHeight="1">
      <c r="A47" s="382">
        <v>4</v>
      </c>
      <c r="B47" s="477" t="s">
        <v>280</v>
      </c>
      <c r="C47" s="472"/>
      <c r="D47" s="472"/>
      <c r="E47" s="472"/>
      <c r="F47" s="472"/>
      <c r="G47" s="472"/>
      <c r="H47" s="472"/>
      <c r="I47" s="473"/>
      <c r="J47" s="332"/>
      <c r="M47" s="260"/>
      <c r="N47" s="294"/>
    </row>
    <row r="48" spans="1:10" s="258" customFormat="1" ht="11.25" customHeight="1">
      <c r="A48" s="382"/>
      <c r="B48" s="472"/>
      <c r="C48" s="472"/>
      <c r="D48" s="472"/>
      <c r="E48" s="472"/>
      <c r="F48" s="472"/>
      <c r="G48" s="472"/>
      <c r="H48" s="472"/>
      <c r="I48" s="473"/>
      <c r="J48" s="332"/>
    </row>
    <row r="49" spans="1:10" s="258" customFormat="1" ht="18" customHeight="1">
      <c r="A49" s="382">
        <v>4</v>
      </c>
      <c r="B49" s="454" t="s">
        <v>281</v>
      </c>
      <c r="C49" s="455"/>
      <c r="D49" s="455"/>
      <c r="E49" s="455"/>
      <c r="F49" s="455"/>
      <c r="G49" s="455"/>
      <c r="H49" s="455"/>
      <c r="I49" s="456"/>
      <c r="J49" s="332"/>
    </row>
    <row r="50" spans="1:10" s="258" customFormat="1" ht="3.75" customHeight="1" thickBot="1">
      <c r="A50" s="264"/>
      <c r="B50" s="457"/>
      <c r="C50" s="457"/>
      <c r="D50" s="457"/>
      <c r="E50" s="457"/>
      <c r="F50" s="457"/>
      <c r="G50" s="457"/>
      <c r="H50" s="457"/>
      <c r="I50" s="458"/>
      <c r="J50" s="332"/>
    </row>
    <row r="51" spans="1:10" s="258" customFormat="1" ht="3.75" customHeight="1">
      <c r="A51" s="268"/>
      <c r="B51" s="290"/>
      <c r="C51" s="290"/>
      <c r="D51" s="290"/>
      <c r="E51" s="290"/>
      <c r="F51" s="290"/>
      <c r="G51" s="290"/>
      <c r="H51" s="290"/>
      <c r="I51" s="291"/>
      <c r="J51" s="463" t="s">
        <v>237</v>
      </c>
    </row>
    <row r="52" spans="1:13" s="258" customFormat="1" ht="15.75">
      <c r="A52" s="382">
        <v>4</v>
      </c>
      <c r="B52" s="385" t="s">
        <v>238</v>
      </c>
      <c r="C52" s="391"/>
      <c r="D52" s="391"/>
      <c r="E52" s="391"/>
      <c r="F52" s="391"/>
      <c r="G52" s="391"/>
      <c r="H52" s="391"/>
      <c r="I52" s="392"/>
      <c r="J52" s="464"/>
      <c r="M52" s="295">
        <v>4</v>
      </c>
    </row>
    <row r="53" spans="1:12" s="258" customFormat="1" ht="15">
      <c r="A53" s="382">
        <v>4</v>
      </c>
      <c r="B53" s="393" t="s">
        <v>282</v>
      </c>
      <c r="C53" s="391"/>
      <c r="D53" s="391"/>
      <c r="E53" s="391"/>
      <c r="F53" s="391"/>
      <c r="G53" s="391"/>
      <c r="H53" s="391"/>
      <c r="I53" s="392"/>
      <c r="J53" s="464"/>
      <c r="L53" s="258" t="s">
        <v>239</v>
      </c>
    </row>
    <row r="54" spans="1:13" s="258" customFormat="1" ht="12" customHeight="1">
      <c r="A54" s="382">
        <v>4</v>
      </c>
      <c r="B54" s="394" t="s">
        <v>270</v>
      </c>
      <c r="C54" s="391"/>
      <c r="D54" s="391"/>
      <c r="E54" s="391"/>
      <c r="F54" s="391"/>
      <c r="G54" s="391"/>
      <c r="H54" s="391"/>
      <c r="I54" s="392"/>
      <c r="J54" s="464"/>
      <c r="M54" s="260"/>
    </row>
    <row r="55" spans="1:10" s="258" customFormat="1" ht="15.75" customHeight="1">
      <c r="A55" s="390"/>
      <c r="B55" s="394" t="s">
        <v>283</v>
      </c>
      <c r="C55" s="391"/>
      <c r="D55" s="391"/>
      <c r="E55" s="391"/>
      <c r="F55" s="391"/>
      <c r="G55" s="391"/>
      <c r="H55" s="391"/>
      <c r="I55" s="392"/>
      <c r="J55" s="464"/>
    </row>
    <row r="56" spans="1:10" s="258" customFormat="1" ht="18" customHeight="1">
      <c r="A56" s="382">
        <v>4</v>
      </c>
      <c r="B56" s="379" t="s">
        <v>284</v>
      </c>
      <c r="C56" s="61"/>
      <c r="D56" s="61"/>
      <c r="E56" s="61"/>
      <c r="F56" s="61"/>
      <c r="G56" s="61"/>
      <c r="H56" s="61"/>
      <c r="I56" s="380"/>
      <c r="J56" s="464"/>
    </row>
    <row r="57" spans="1:12" s="258" customFormat="1" ht="10.5" customHeight="1">
      <c r="A57" s="397">
        <v>4</v>
      </c>
      <c r="B57" s="454" t="s">
        <v>285</v>
      </c>
      <c r="C57" s="457"/>
      <c r="D57" s="457"/>
      <c r="E57" s="457"/>
      <c r="F57" s="457"/>
      <c r="G57" s="457"/>
      <c r="H57" s="457"/>
      <c r="I57" s="458"/>
      <c r="J57" s="464"/>
      <c r="L57" s="258" t="s">
        <v>240</v>
      </c>
    </row>
    <row r="58" spans="1:12" s="258" customFormat="1" ht="15">
      <c r="A58" s="382"/>
      <c r="B58" s="457"/>
      <c r="C58" s="457"/>
      <c r="D58" s="457"/>
      <c r="E58" s="457"/>
      <c r="F58" s="457"/>
      <c r="G58" s="457"/>
      <c r="H58" s="457"/>
      <c r="I58" s="458"/>
      <c r="J58" s="464"/>
      <c r="L58" s="258" t="s">
        <v>242</v>
      </c>
    </row>
    <row r="59" spans="1:10" s="258" customFormat="1" ht="15">
      <c r="A59" s="397">
        <v>4</v>
      </c>
      <c r="B59" s="395" t="s">
        <v>241</v>
      </c>
      <c r="C59" s="61"/>
      <c r="D59" s="61"/>
      <c r="E59" s="61"/>
      <c r="F59" s="61"/>
      <c r="G59" s="61"/>
      <c r="H59" s="61"/>
      <c r="I59" s="396"/>
      <c r="J59" s="464"/>
    </row>
    <row r="60" spans="1:10" s="258" customFormat="1" ht="15">
      <c r="A60" s="397">
        <v>4</v>
      </c>
      <c r="B60" s="395" t="s">
        <v>243</v>
      </c>
      <c r="C60" s="389"/>
      <c r="D60" s="389"/>
      <c r="E60" s="389"/>
      <c r="F60" s="389"/>
      <c r="G60" s="389"/>
      <c r="H60" s="389"/>
      <c r="I60" s="396"/>
      <c r="J60" s="464"/>
    </row>
    <row r="61" spans="1:12" s="258" customFormat="1" ht="15">
      <c r="A61" s="382">
        <v>4</v>
      </c>
      <c r="B61" s="395" t="s">
        <v>286</v>
      </c>
      <c r="C61" s="53"/>
      <c r="D61" s="53"/>
      <c r="E61" s="53"/>
      <c r="F61" s="53"/>
      <c r="G61" s="53"/>
      <c r="H61" s="53"/>
      <c r="I61" s="396"/>
      <c r="J61" s="464"/>
      <c r="L61" s="258" t="s">
        <v>244</v>
      </c>
    </row>
    <row r="62" spans="1:10" ht="5.25" customHeight="1" thickBot="1">
      <c r="A62" s="296"/>
      <c r="B62" s="297"/>
      <c r="C62" s="297"/>
      <c r="D62" s="297"/>
      <c r="E62" s="297"/>
      <c r="F62" s="297"/>
      <c r="G62" s="297"/>
      <c r="H62" s="297"/>
      <c r="I62" s="298"/>
      <c r="J62" s="476"/>
    </row>
  </sheetData>
  <sheetProtection/>
  <mergeCells count="21">
    <mergeCell ref="J51:J62"/>
    <mergeCell ref="B40:I42"/>
    <mergeCell ref="B43:I44"/>
    <mergeCell ref="B45:I46"/>
    <mergeCell ref="B47:I48"/>
    <mergeCell ref="B57:I58"/>
    <mergeCell ref="J5:J10"/>
    <mergeCell ref="B13:I13"/>
    <mergeCell ref="J24:J38"/>
    <mergeCell ref="B25:I26"/>
    <mergeCell ref="B31:I32"/>
    <mergeCell ref="J11:J23"/>
    <mergeCell ref="B35:I36"/>
    <mergeCell ref="B27:I28"/>
    <mergeCell ref="B29:I30"/>
    <mergeCell ref="C1:G2"/>
    <mergeCell ref="C3:F3"/>
    <mergeCell ref="C7:I7"/>
    <mergeCell ref="C8:I8"/>
    <mergeCell ref="C9:I9"/>
    <mergeCell ref="B49:I50"/>
  </mergeCells>
  <dataValidations count="1">
    <dataValidation allowBlank="1" showInputMessage="1" showErrorMessage="1" sqref="B40:I42"/>
  </dataValidations>
  <printOptions/>
  <pageMargins left="0.4724409448818898" right="0.15748031496062992" top="0.35433070866141736" bottom="0.35433070866141736" header="0.5118110236220472" footer="0.5118110236220472"/>
  <pageSetup fitToHeight="1" fitToWidth="1" horizontalDpi="150" verticalDpi="15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3"/>
    <pageSetUpPr fitToPage="1"/>
  </sheetPr>
  <dimension ref="A1:BR1255"/>
  <sheetViews>
    <sheetView showGridLines="0" zoomScalePageLayoutView="0" workbookViewId="0" topLeftCell="A1">
      <selection activeCell="W1" sqref="W1:AS16384"/>
    </sheetView>
  </sheetViews>
  <sheetFormatPr defaultColWidth="9.140625" defaultRowHeight="12.75"/>
  <cols>
    <col min="1" max="3" width="3.28125" style="0" customWidth="1"/>
    <col min="4" max="5" width="3.7109375" style="0" customWidth="1"/>
    <col min="6" max="6" width="5.7109375" style="0" customWidth="1"/>
    <col min="7" max="7" width="2.7109375" style="0" customWidth="1"/>
    <col min="8" max="8" width="6.7109375" style="0" customWidth="1"/>
    <col min="9" max="9" width="5.7109375" style="0" customWidth="1"/>
    <col min="10" max="10" width="6.7109375" style="0" customWidth="1"/>
    <col min="11" max="11" width="2.7109375" style="0" customWidth="1"/>
    <col min="12" max="13" width="4.7109375" style="0" customWidth="1"/>
    <col min="14" max="14" width="1.7109375" style="15" customWidth="1"/>
    <col min="15" max="15" width="2.7109375" style="0" customWidth="1"/>
    <col min="16" max="17" width="3.7109375" style="0" customWidth="1"/>
    <col min="18" max="18" width="8.28125" style="0" customWidth="1"/>
    <col min="19" max="19" width="10.140625" style="0" customWidth="1"/>
    <col min="20" max="21" width="3.7109375" style="0" customWidth="1"/>
    <col min="22" max="22" width="3.7109375" style="15" customWidth="1"/>
    <col min="23" max="23" width="3.00390625" style="0" hidden="1" customWidth="1"/>
    <col min="24" max="24" width="3.57421875" style="7" hidden="1" customWidth="1"/>
    <col min="25" max="26" width="6.140625" style="0" hidden="1" customWidth="1"/>
    <col min="27" max="27" width="3.8515625" style="0" hidden="1" customWidth="1"/>
    <col min="28" max="28" width="16.57421875" style="0" hidden="1" customWidth="1"/>
    <col min="29" max="29" width="2.8515625" style="0" hidden="1" customWidth="1"/>
    <col min="30" max="30" width="2.7109375" style="0" hidden="1" customWidth="1"/>
    <col min="31" max="31" width="10.28125" style="0" hidden="1" customWidth="1"/>
    <col min="32" max="37" width="1.7109375" style="0" hidden="1" customWidth="1"/>
    <col min="38" max="38" width="4.140625" style="0" hidden="1" customWidth="1"/>
    <col min="39" max="39" width="20.28125" style="0" hidden="1" customWidth="1"/>
    <col min="40" max="41" width="6.7109375" style="0" hidden="1" customWidth="1"/>
    <col min="42" max="44" width="1.7109375" style="0" hidden="1" customWidth="1"/>
    <col min="45" max="45" width="44.57421875" style="0" hidden="1" customWidth="1"/>
    <col min="46" max="46" width="9.140625" style="10" customWidth="1"/>
    <col min="47" max="47" width="9.140625" style="0" customWidth="1"/>
  </cols>
  <sheetData>
    <row r="1" spans="1:45" ht="15" customHeight="1" thickTop="1">
      <c r="A1" s="1"/>
      <c r="B1" s="2"/>
      <c r="C1" s="3"/>
      <c r="D1" s="4"/>
      <c r="E1" s="5"/>
      <c r="F1" s="548" t="str">
        <f>AS1</f>
        <v>2018 NORTH ISLAND OPEN CHAMPIONSHIPS</v>
      </c>
      <c r="G1" s="549"/>
      <c r="H1" s="549"/>
      <c r="I1" s="549"/>
      <c r="J1" s="549"/>
      <c r="K1" s="549"/>
      <c r="L1" s="549"/>
      <c r="M1" s="549"/>
      <c r="N1" s="549"/>
      <c r="O1" s="549"/>
      <c r="P1" s="549"/>
      <c r="Q1" s="549"/>
      <c r="R1" s="5"/>
      <c r="S1" s="5"/>
      <c r="T1" s="5"/>
      <c r="U1" s="5"/>
      <c r="V1" s="6"/>
      <c r="Y1" s="8"/>
      <c r="Z1" s="8"/>
      <c r="AA1" s="8"/>
      <c r="AB1" s="8" t="s">
        <v>0</v>
      </c>
      <c r="AC1" s="8"/>
      <c r="AD1" s="8"/>
      <c r="AE1" s="8"/>
      <c r="AF1" s="8"/>
      <c r="AG1" s="8"/>
      <c r="AH1" s="8"/>
      <c r="AI1" s="8"/>
      <c r="AJ1" s="8"/>
      <c r="AK1" s="8"/>
      <c r="AL1" s="9" t="s">
        <v>1</v>
      </c>
      <c r="AM1" s="8"/>
      <c r="AN1" s="8"/>
      <c r="AS1" s="362" t="s">
        <v>322</v>
      </c>
    </row>
    <row r="2" spans="1:49" ht="15" customHeight="1">
      <c r="A2" s="11"/>
      <c r="B2" s="12"/>
      <c r="C2" s="13"/>
      <c r="D2" s="13"/>
      <c r="E2" s="8"/>
      <c r="F2" s="462"/>
      <c r="G2" s="462"/>
      <c r="H2" s="462"/>
      <c r="I2" s="462"/>
      <c r="J2" s="462"/>
      <c r="K2" s="462"/>
      <c r="L2" s="462"/>
      <c r="M2" s="462"/>
      <c r="N2" s="462"/>
      <c r="O2" s="462"/>
      <c r="P2" s="462"/>
      <c r="Q2" s="462"/>
      <c r="R2" s="15"/>
      <c r="S2" s="15"/>
      <c r="T2" s="15"/>
      <c r="U2" s="15"/>
      <c r="V2" s="16"/>
      <c r="Y2" s="8"/>
      <c r="Z2" s="8"/>
      <c r="AA2" s="8"/>
      <c r="AB2" s="8" t="s">
        <v>257</v>
      </c>
      <c r="AC2" s="8"/>
      <c r="AD2" s="8"/>
      <c r="AE2" s="8"/>
      <c r="AF2" s="8"/>
      <c r="AG2" s="8"/>
      <c r="AH2" s="8"/>
      <c r="AI2" s="8"/>
      <c r="AJ2" s="8"/>
      <c r="AK2" s="8"/>
      <c r="AL2" s="17"/>
      <c r="AM2" s="8"/>
      <c r="AN2" s="18" t="s">
        <v>3</v>
      </c>
      <c r="AO2" s="18" t="s">
        <v>4</v>
      </c>
      <c r="AS2" s="363"/>
      <c r="AT2" s="20"/>
      <c r="AU2" s="19"/>
      <c r="AV2" s="19"/>
      <c r="AW2" s="21"/>
    </row>
    <row r="3" spans="1:49" ht="16.5" customHeight="1" thickBot="1">
      <c r="A3" s="22"/>
      <c r="B3" s="23"/>
      <c r="C3" s="24"/>
      <c r="D3" s="25"/>
      <c r="E3" s="24"/>
      <c r="F3" s="550" t="str">
        <f>AS3</f>
        <v>20th to 22nd July 2018</v>
      </c>
      <c r="G3" s="551"/>
      <c r="H3" s="551"/>
      <c r="I3" s="551"/>
      <c r="J3" s="551"/>
      <c r="K3" s="551"/>
      <c r="L3" s="551"/>
      <c r="M3" s="551"/>
      <c r="N3" s="551"/>
      <c r="O3" s="551"/>
      <c r="P3" s="551"/>
      <c r="Q3" s="26"/>
      <c r="R3" s="24"/>
      <c r="S3" s="24"/>
      <c r="T3" s="24"/>
      <c r="U3" s="24"/>
      <c r="V3" s="27"/>
      <c r="AA3" s="8"/>
      <c r="AB3" s="8" t="s">
        <v>2</v>
      </c>
      <c r="AC3" s="8"/>
      <c r="AD3" s="8"/>
      <c r="AE3" s="8"/>
      <c r="AF3" s="8"/>
      <c r="AG3" s="8"/>
      <c r="AH3" s="8"/>
      <c r="AI3" s="8"/>
      <c r="AJ3" s="8"/>
      <c r="AK3" s="8"/>
      <c r="AL3" s="28">
        <v>1</v>
      </c>
      <c r="AM3" s="29" t="s">
        <v>6</v>
      </c>
      <c r="AN3" s="30" t="str">
        <f>IF(COUNTIF($AO8:$AO11,"Y")=0,"Y","")</f>
        <v>Y</v>
      </c>
      <c r="AO3" s="30">
        <f aca="true" ca="1" t="shared" si="0" ref="AO3:AO34">IF(ISERROR(MATCH($AL3,$U$18:$U$62,0)),"",TRIM(OFFSET($U$17,MATCH($AL3,$U$18:$U$62,0),-1)))</f>
      </c>
      <c r="AS3" s="363" t="s">
        <v>309</v>
      </c>
      <c r="AT3" s="20"/>
      <c r="AU3" s="19"/>
      <c r="AV3" s="19"/>
      <c r="AW3" s="21"/>
    </row>
    <row r="4" spans="1:49" ht="15.75" thickTop="1">
      <c r="A4" s="31"/>
      <c r="B4" s="32"/>
      <c r="C4" s="33"/>
      <c r="D4" s="33"/>
      <c r="E4" s="33"/>
      <c r="F4" s="33"/>
      <c r="G4" s="33"/>
      <c r="H4" s="33"/>
      <c r="I4" s="33"/>
      <c r="J4" s="33"/>
      <c r="K4" s="33"/>
      <c r="L4" s="33"/>
      <c r="M4" s="33"/>
      <c r="N4" s="33"/>
      <c r="O4" s="33"/>
      <c r="P4" s="33"/>
      <c r="Q4" s="34"/>
      <c r="R4" s="35"/>
      <c r="S4" s="35"/>
      <c r="T4" s="35"/>
      <c r="U4" s="35"/>
      <c r="V4" s="36"/>
      <c r="Y4" s="8"/>
      <c r="Z4" s="8"/>
      <c r="AA4" s="8"/>
      <c r="AB4" s="8" t="s">
        <v>5</v>
      </c>
      <c r="AC4" s="8"/>
      <c r="AD4" s="8"/>
      <c r="AE4" s="8"/>
      <c r="AF4" s="8"/>
      <c r="AG4" s="8"/>
      <c r="AH4" s="8"/>
      <c r="AI4" s="8"/>
      <c r="AJ4" s="8"/>
      <c r="AK4" s="8"/>
      <c r="AL4" s="37">
        <v>3</v>
      </c>
      <c r="AM4" s="38" t="s">
        <v>8</v>
      </c>
      <c r="AN4" s="30" t="str">
        <f>IF(COUNTIF($AO8:$AO11,"Y")=0,"Y","")</f>
        <v>Y</v>
      </c>
      <c r="AO4" s="30">
        <f ca="1" t="shared" si="0"/>
      </c>
      <c r="AS4" s="364" t="s">
        <v>303</v>
      </c>
      <c r="AT4" s="20"/>
      <c r="AU4" s="19"/>
      <c r="AV4" s="19"/>
      <c r="AW4" s="21"/>
    </row>
    <row r="5" spans="1:49" ht="15" customHeight="1">
      <c r="A5" s="554"/>
      <c r="B5" s="555"/>
      <c r="C5" s="555"/>
      <c r="D5" s="555"/>
      <c r="E5" s="555"/>
      <c r="F5" s="555"/>
      <c r="G5" s="555"/>
      <c r="H5" s="555"/>
      <c r="I5" s="39">
        <v>4</v>
      </c>
      <c r="J5" s="557"/>
      <c r="K5" s="557"/>
      <c r="L5" s="557"/>
      <c r="M5" s="557"/>
      <c r="N5" s="557"/>
      <c r="O5" s="557"/>
      <c r="P5" s="557"/>
      <c r="Q5" s="40"/>
      <c r="R5" s="485"/>
      <c r="S5" s="485"/>
      <c r="T5" s="485"/>
      <c r="U5" s="41"/>
      <c r="V5" s="42" t="s">
        <v>9</v>
      </c>
      <c r="X5" s="43"/>
      <c r="Z5" s="44"/>
      <c r="AA5" s="44"/>
      <c r="AB5" s="8" t="s">
        <v>7</v>
      </c>
      <c r="AC5" s="44"/>
      <c r="AD5" s="44"/>
      <c r="AE5" s="8"/>
      <c r="AF5" s="8"/>
      <c r="AG5" s="8"/>
      <c r="AH5" s="8"/>
      <c r="AI5" s="8"/>
      <c r="AJ5" s="8"/>
      <c r="AK5" s="8"/>
      <c r="AL5" s="37">
        <v>5</v>
      </c>
      <c r="AM5" s="38" t="s">
        <v>11</v>
      </c>
      <c r="AN5" s="30" t="str">
        <f>IF(COUNTIF($AO8:$AO11,"Y")=0,"Y","")</f>
        <v>Y</v>
      </c>
      <c r="AO5" s="30">
        <f ca="1" t="shared" si="0"/>
      </c>
      <c r="AS5" s="364">
        <v>43280</v>
      </c>
      <c r="AT5" s="20"/>
      <c r="AU5" s="19"/>
      <c r="AV5" s="19"/>
      <c r="AW5" s="21"/>
    </row>
    <row r="6" spans="1:49" ht="12" customHeight="1">
      <c r="A6" s="45"/>
      <c r="B6" s="46" t="s">
        <v>12</v>
      </c>
      <c r="C6" s="47"/>
      <c r="D6" s="15"/>
      <c r="E6" s="48"/>
      <c r="F6" s="48"/>
      <c r="G6" s="49"/>
      <c r="H6" s="48"/>
      <c r="I6" s="50"/>
      <c r="J6" s="51" t="s">
        <v>13</v>
      </c>
      <c r="K6" s="48"/>
      <c r="L6" s="48"/>
      <c r="M6" s="48"/>
      <c r="N6" s="34"/>
      <c r="O6" s="34"/>
      <c r="P6" s="34"/>
      <c r="Q6" s="34"/>
      <c r="R6" s="52" t="s">
        <v>14</v>
      </c>
      <c r="S6" s="53"/>
      <c r="T6" s="53"/>
      <c r="U6" s="53"/>
      <c r="V6" s="54" t="s">
        <v>15</v>
      </c>
      <c r="X6" s="43"/>
      <c r="Y6" s="44"/>
      <c r="Z6" s="44"/>
      <c r="AA6" s="44"/>
      <c r="AB6" s="44" t="s">
        <v>10</v>
      </c>
      <c r="AC6" s="44"/>
      <c r="AD6" s="44"/>
      <c r="AE6" s="8"/>
      <c r="AF6" s="8"/>
      <c r="AG6" s="8"/>
      <c r="AH6" s="8"/>
      <c r="AI6" s="8"/>
      <c r="AJ6" s="8"/>
      <c r="AK6" s="8"/>
      <c r="AL6" s="37">
        <v>6</v>
      </c>
      <c r="AM6" s="38" t="s">
        <v>17</v>
      </c>
      <c r="AN6" s="30" t="str">
        <f>IF(COUNTIF($AO10:$AO11,"Y")=0,"Y","")</f>
        <v>Y</v>
      </c>
      <c r="AO6" s="30">
        <f ca="1" t="shared" si="0"/>
      </c>
      <c r="AS6" s="365">
        <v>24</v>
      </c>
      <c r="AT6" s="20"/>
      <c r="AU6" s="19"/>
      <c r="AV6" s="19"/>
      <c r="AW6" s="21"/>
    </row>
    <row r="7" spans="1:49" ht="15" customHeight="1">
      <c r="A7" s="333"/>
      <c r="B7" s="344"/>
      <c r="C7" s="344"/>
      <c r="D7" s="344"/>
      <c r="E7" s="344"/>
      <c r="F7" s="344"/>
      <c r="G7" s="344"/>
      <c r="H7" s="344"/>
      <c r="I7" s="39">
        <v>4</v>
      </c>
      <c r="J7" s="557"/>
      <c r="K7" s="557"/>
      <c r="L7" s="557"/>
      <c r="M7" s="557"/>
      <c r="N7" s="557"/>
      <c r="O7" s="557"/>
      <c r="P7" s="557"/>
      <c r="Q7" s="40"/>
      <c r="R7" s="485"/>
      <c r="S7" s="485"/>
      <c r="T7" s="485"/>
      <c r="U7" s="40"/>
      <c r="V7" s="55"/>
      <c r="X7" s="43"/>
      <c r="Y7" s="56"/>
      <c r="Z7" s="56"/>
      <c r="AB7" s="44" t="s">
        <v>16</v>
      </c>
      <c r="AC7" s="56"/>
      <c r="AD7" s="56"/>
      <c r="AE7" s="8"/>
      <c r="AF7" s="8"/>
      <c r="AG7" s="8"/>
      <c r="AH7" s="8"/>
      <c r="AI7" s="8"/>
      <c r="AJ7" s="8"/>
      <c r="AK7" s="8"/>
      <c r="AL7" s="37">
        <v>8</v>
      </c>
      <c r="AM7" s="38" t="s">
        <v>19</v>
      </c>
      <c r="AN7" s="30" t="str">
        <f>IF(COUNTIF($AO10:$AO11,"Y")=0,"Y","")</f>
        <v>Y</v>
      </c>
      <c r="AO7" s="30">
        <f ca="1" t="shared" si="0"/>
      </c>
      <c r="AS7" s="365">
        <v>12</v>
      </c>
      <c r="AT7" s="20"/>
      <c r="AU7" s="19"/>
      <c r="AV7" s="19"/>
      <c r="AW7" s="21"/>
    </row>
    <row r="8" spans="1:49" ht="12" customHeight="1">
      <c r="A8" s="58"/>
      <c r="B8" s="46" t="s">
        <v>20</v>
      </c>
      <c r="C8" s="59"/>
      <c r="D8" s="60"/>
      <c r="E8" s="61"/>
      <c r="F8" s="61"/>
      <c r="G8" s="61"/>
      <c r="H8" s="61"/>
      <c r="I8" s="61"/>
      <c r="J8" s="51" t="s">
        <v>252</v>
      </c>
      <c r="K8" s="62"/>
      <c r="L8" s="62"/>
      <c r="M8" s="62"/>
      <c r="N8" s="63"/>
      <c r="O8" s="63"/>
      <c r="P8" s="63"/>
      <c r="Q8" s="34"/>
      <c r="R8" s="64" t="s">
        <v>21</v>
      </c>
      <c r="S8" s="559"/>
      <c r="T8" s="560"/>
      <c r="U8" s="65"/>
      <c r="V8" s="66"/>
      <c r="X8" s="43"/>
      <c r="Y8" s="56"/>
      <c r="Z8" s="56"/>
      <c r="AB8" s="57" t="s">
        <v>18</v>
      </c>
      <c r="AC8" s="56"/>
      <c r="AD8" s="56"/>
      <c r="AE8" s="8"/>
      <c r="AF8" s="8"/>
      <c r="AG8" s="8"/>
      <c r="AH8" s="8"/>
      <c r="AI8" s="8"/>
      <c r="AJ8" s="8"/>
      <c r="AK8" s="8"/>
      <c r="AL8" s="37">
        <v>10</v>
      </c>
      <c r="AM8" s="38" t="s">
        <v>22</v>
      </c>
      <c r="AN8" s="30" t="str">
        <f>IF(COUNTIF($AO3:$AO5,"Y")=0,"Y","")</f>
        <v>Y</v>
      </c>
      <c r="AO8" s="30">
        <f ca="1" t="shared" si="0"/>
      </c>
      <c r="AS8" s="365">
        <v>20</v>
      </c>
      <c r="AT8" s="20"/>
      <c r="AU8" s="19"/>
      <c r="AV8" s="19"/>
      <c r="AW8" s="21"/>
    </row>
    <row r="9" spans="1:54" ht="15" customHeight="1">
      <c r="A9" s="554"/>
      <c r="B9" s="555"/>
      <c r="C9" s="555"/>
      <c r="D9" s="555"/>
      <c r="E9" s="555"/>
      <c r="F9" s="555"/>
      <c r="G9" s="555"/>
      <c r="H9" s="555"/>
      <c r="I9" s="556"/>
      <c r="J9" s="556"/>
      <c r="K9" s="556"/>
      <c r="L9" s="556"/>
      <c r="M9" s="556"/>
      <c r="N9" s="556"/>
      <c r="O9" s="556"/>
      <c r="P9" s="556"/>
      <c r="Q9" s="67"/>
      <c r="R9" s="68" t="s">
        <v>1</v>
      </c>
      <c r="S9" s="568"/>
      <c r="T9" s="569"/>
      <c r="U9" s="343"/>
      <c r="V9" s="66"/>
      <c r="W9" s="61"/>
      <c r="X9" s="61"/>
      <c r="Y9" s="56"/>
      <c r="Z9" s="56"/>
      <c r="AB9" s="57" t="s">
        <v>261</v>
      </c>
      <c r="AC9" s="56"/>
      <c r="AD9" s="56"/>
      <c r="AE9" s="8"/>
      <c r="AF9" s="8"/>
      <c r="AG9" s="8"/>
      <c r="AH9" s="8"/>
      <c r="AI9" s="8"/>
      <c r="AJ9" s="8"/>
      <c r="AK9" s="8"/>
      <c r="AL9" s="37">
        <v>12</v>
      </c>
      <c r="AM9" s="38" t="s">
        <v>24</v>
      </c>
      <c r="AN9" s="30" t="str">
        <f>IF(COUNTIF($AO3:$AO5,"Y")=0,"Y","")</f>
        <v>Y</v>
      </c>
      <c r="AO9" s="30">
        <f ca="1" t="shared" si="0"/>
      </c>
      <c r="AS9" s="365">
        <v>10</v>
      </c>
      <c r="AT9" s="20"/>
      <c r="AU9" s="19"/>
      <c r="AV9" s="19"/>
      <c r="AW9" s="21"/>
      <c r="AZ9" s="15"/>
      <c r="BA9" s="15"/>
      <c r="BB9" s="15"/>
    </row>
    <row r="10" spans="1:54" ht="12" customHeight="1">
      <c r="A10" s="71"/>
      <c r="B10" s="46" t="s">
        <v>25</v>
      </c>
      <c r="C10" s="59"/>
      <c r="D10" s="60"/>
      <c r="E10" s="61"/>
      <c r="F10" s="61"/>
      <c r="G10" s="61"/>
      <c r="H10" s="61"/>
      <c r="I10" s="61"/>
      <c r="J10" s="72"/>
      <c r="K10" s="72"/>
      <c r="L10" s="61"/>
      <c r="M10" s="61"/>
      <c r="N10" s="61"/>
      <c r="O10" s="61"/>
      <c r="P10" s="61"/>
      <c r="Q10" s="34"/>
      <c r="R10" s="73" t="s">
        <v>26</v>
      </c>
      <c r="S10" s="73"/>
      <c r="T10" s="74"/>
      <c r="U10" s="73" t="s">
        <v>249</v>
      </c>
      <c r="V10" s="69"/>
      <c r="W10" s="58"/>
      <c r="X10" s="43"/>
      <c r="Y10" s="56"/>
      <c r="Z10" s="56"/>
      <c r="AB10" s="57" t="s">
        <v>23</v>
      </c>
      <c r="AC10" s="56"/>
      <c r="AD10" s="56"/>
      <c r="AE10" s="8"/>
      <c r="AF10" s="8"/>
      <c r="AG10" s="8"/>
      <c r="AH10" s="8"/>
      <c r="AI10" s="8"/>
      <c r="AJ10" s="8"/>
      <c r="AK10" s="8"/>
      <c r="AL10" s="37">
        <v>14</v>
      </c>
      <c r="AM10" s="38" t="s">
        <v>28</v>
      </c>
      <c r="AN10" s="30" t="str">
        <f>IF(COUNTIF($AO3:$AO7,"Y")=0,"Y","")</f>
        <v>Y</v>
      </c>
      <c r="AO10" s="30">
        <f ca="1" t="shared" si="0"/>
      </c>
      <c r="AS10" s="365">
        <v>20</v>
      </c>
      <c r="AT10" s="20"/>
      <c r="AU10" s="19"/>
      <c r="AV10" s="19"/>
      <c r="AW10" s="21"/>
      <c r="AZ10" s="520"/>
      <c r="BA10" s="521"/>
      <c r="BB10" s="521"/>
    </row>
    <row r="11" spans="1:49" ht="15" customHeight="1">
      <c r="A11" s="554"/>
      <c r="B11" s="556"/>
      <c r="C11" s="556"/>
      <c r="D11" s="556"/>
      <c r="E11" s="556"/>
      <c r="F11" s="556"/>
      <c r="G11" s="556"/>
      <c r="H11" s="556"/>
      <c r="I11" s="39">
        <v>4</v>
      </c>
      <c r="J11" s="552"/>
      <c r="K11" s="553"/>
      <c r="L11" s="553"/>
      <c r="M11" s="553"/>
      <c r="N11" s="553"/>
      <c r="O11" s="553"/>
      <c r="P11" s="553"/>
      <c r="Q11" s="67"/>
      <c r="R11" s="530"/>
      <c r="S11" s="531"/>
      <c r="T11" s="531"/>
      <c r="U11" s="532"/>
      <c r="V11" s="75"/>
      <c r="W11" s="70"/>
      <c r="X11" s="76"/>
      <c r="Y11" s="77"/>
      <c r="Z11" s="77"/>
      <c r="AB11" s="57" t="s">
        <v>27</v>
      </c>
      <c r="AC11" s="61"/>
      <c r="AD11" s="61"/>
      <c r="AE11" s="8"/>
      <c r="AF11" s="8"/>
      <c r="AG11" s="8"/>
      <c r="AH11" s="8"/>
      <c r="AI11" s="8"/>
      <c r="AJ11" s="8"/>
      <c r="AK11" s="8"/>
      <c r="AL11" s="37">
        <v>16</v>
      </c>
      <c r="AM11" s="38" t="s">
        <v>30</v>
      </c>
      <c r="AN11" s="30" t="str">
        <f>IF(COUNTIF($AO3:$AO7,"Y")=0,"Y","")</f>
        <v>Y</v>
      </c>
      <c r="AO11" s="30">
        <f ca="1" t="shared" si="0"/>
      </c>
      <c r="AS11" s="365">
        <v>10</v>
      </c>
      <c r="AT11" s="20"/>
      <c r="AU11" s="19"/>
      <c r="AV11" s="19"/>
      <c r="AW11" s="21"/>
    </row>
    <row r="12" spans="1:49" ht="12" customHeight="1">
      <c r="A12" s="78"/>
      <c r="B12" s="46" t="s">
        <v>31</v>
      </c>
      <c r="C12" s="63"/>
      <c r="D12" s="60"/>
      <c r="E12" s="61"/>
      <c r="F12" s="61"/>
      <c r="G12" s="61"/>
      <c r="H12" s="61"/>
      <c r="I12" s="62"/>
      <c r="J12" s="46" t="s">
        <v>32</v>
      </c>
      <c r="K12" s="60"/>
      <c r="L12" s="62"/>
      <c r="M12" s="62"/>
      <c r="N12" s="61"/>
      <c r="O12" s="61"/>
      <c r="P12" s="61"/>
      <c r="Q12" s="79"/>
      <c r="R12" s="567" t="s">
        <v>33</v>
      </c>
      <c r="S12" s="509"/>
      <c r="T12" s="509"/>
      <c r="U12" s="509"/>
      <c r="V12" s="75"/>
      <c r="W12" s="58"/>
      <c r="X12" s="76"/>
      <c r="Y12" s="81"/>
      <c r="Z12" s="81"/>
      <c r="AB12" s="57" t="s">
        <v>29</v>
      </c>
      <c r="AC12" s="61"/>
      <c r="AD12" s="61"/>
      <c r="AE12" s="8"/>
      <c r="AF12" s="8"/>
      <c r="AG12" s="8"/>
      <c r="AH12" s="8"/>
      <c r="AI12" s="8"/>
      <c r="AJ12" s="8"/>
      <c r="AK12" s="8"/>
      <c r="AL12" s="37">
        <v>18</v>
      </c>
      <c r="AM12" s="38" t="s">
        <v>35</v>
      </c>
      <c r="AN12" s="30">
        <f>IF(AND($AE$26&gt;=75,$AE$26&lt;=108,COUNTIF(AO18:AO29,"Y")=0),"Y","")</f>
      </c>
      <c r="AO12" s="30">
        <f ca="1" t="shared" si="0"/>
      </c>
      <c r="AS12" s="363" t="s">
        <v>259</v>
      </c>
      <c r="AT12" s="20"/>
      <c r="AU12" s="19"/>
      <c r="AV12" s="19"/>
      <c r="AW12" s="21"/>
    </row>
    <row r="13" spans="1:49" ht="15" customHeight="1">
      <c r="A13" s="300" t="s">
        <v>245</v>
      </c>
      <c r="B13" s="83"/>
      <c r="C13" s="83"/>
      <c r="D13" s="83"/>
      <c r="E13" s="533" t="str">
        <f>AS18</f>
        <v>020 628 0189072 00 Table Tennis Manawatu</v>
      </c>
      <c r="F13" s="534"/>
      <c r="G13" s="534"/>
      <c r="H13" s="534"/>
      <c r="I13" s="534"/>
      <c r="J13" s="534"/>
      <c r="K13" s="534"/>
      <c r="L13" s="534"/>
      <c r="M13" s="534"/>
      <c r="N13" s="534"/>
      <c r="O13" s="534"/>
      <c r="Q13" s="84"/>
      <c r="R13" s="376" t="s">
        <v>267</v>
      </c>
      <c r="S13" s="377"/>
      <c r="T13" s="378"/>
      <c r="U13" s="85" t="s">
        <v>37</v>
      </c>
      <c r="V13" s="75"/>
      <c r="W13" s="70"/>
      <c r="X13" s="61"/>
      <c r="Y13" s="86"/>
      <c r="Z13" s="86"/>
      <c r="AB13" s="82" t="s">
        <v>34</v>
      </c>
      <c r="AC13" s="86"/>
      <c r="AD13" s="86"/>
      <c r="AE13" s="8"/>
      <c r="AF13" s="8"/>
      <c r="AG13" s="8"/>
      <c r="AH13" s="8"/>
      <c r="AI13" s="8"/>
      <c r="AJ13" s="8"/>
      <c r="AK13" s="8"/>
      <c r="AL13" s="37">
        <v>20</v>
      </c>
      <c r="AM13" s="38" t="s">
        <v>39</v>
      </c>
      <c r="AN13" s="30">
        <f>IF(AND($AE$26&gt;=75,$AE$26&lt;=108,COUNTIF(AO18:AO29,"Y")=0),"Y","")</f>
      </c>
      <c r="AO13" s="30">
        <f ca="1" t="shared" si="0"/>
      </c>
      <c r="AS13" s="366" t="str">
        <f ca="1">"31/12/"&amp;(YEAR(NOW()-365))</f>
        <v>31/12/2017</v>
      </c>
      <c r="AW13" s="87"/>
    </row>
    <row r="14" spans="1:49" ht="15" customHeight="1" thickBot="1">
      <c r="A14" s="299" t="s">
        <v>246</v>
      </c>
      <c r="B14" s="60"/>
      <c r="C14" s="571" t="str">
        <f>AS19</f>
        <v>Table Tennis Manawatu, P O Box 7049, Palmerston North 4442</v>
      </c>
      <c r="D14" s="572"/>
      <c r="E14" s="572"/>
      <c r="F14" s="572"/>
      <c r="G14" s="572"/>
      <c r="H14" s="572"/>
      <c r="I14" s="572"/>
      <c r="J14" s="572"/>
      <c r="K14" s="572"/>
      <c r="L14" s="572"/>
      <c r="M14" s="572"/>
      <c r="N14" s="572"/>
      <c r="O14" s="572"/>
      <c r="P14" s="573"/>
      <c r="Q14" s="88"/>
      <c r="R14" s="89"/>
      <c r="S14" s="90"/>
      <c r="T14" s="91"/>
      <c r="U14" s="91"/>
      <c r="V14" s="92"/>
      <c r="X14" s="86"/>
      <c r="Y14" s="86"/>
      <c r="Z14" s="86"/>
      <c r="AB14" s="82" t="s">
        <v>38</v>
      </c>
      <c r="AC14" s="86"/>
      <c r="AD14" s="86"/>
      <c r="AE14" s="8"/>
      <c r="AF14" s="8"/>
      <c r="AG14" s="8"/>
      <c r="AH14" s="8"/>
      <c r="AI14" s="8"/>
      <c r="AJ14" s="8"/>
      <c r="AK14" s="8"/>
      <c r="AL14" s="37">
        <v>22</v>
      </c>
      <c r="AM14" s="38" t="s">
        <v>41</v>
      </c>
      <c r="AN14" s="30">
        <f>IF(AND($AE$26&gt;=75,$AE$26&lt;=108,COUNTIF(AO18:AO29,"Y")=0),"Y","")</f>
      </c>
      <c r="AO14" s="30">
        <f ca="1" t="shared" si="0"/>
      </c>
      <c r="AS14" s="363" t="s">
        <v>260</v>
      </c>
      <c r="AT14" s="20"/>
      <c r="AU14" s="19"/>
      <c r="AV14" s="19"/>
      <c r="AW14" s="21"/>
    </row>
    <row r="15" spans="1:49" ht="12.75">
      <c r="A15" s="523" t="str">
        <f>IF(R9="F","FEMALE ENTRY FORM","MALE ENTRY FORM")</f>
        <v>MALE ENTRY FORM</v>
      </c>
      <c r="B15" s="524"/>
      <c r="C15" s="524"/>
      <c r="D15" s="524"/>
      <c r="E15" s="524"/>
      <c r="F15" s="524"/>
      <c r="G15" s="524"/>
      <c r="H15" s="524"/>
      <c r="I15" s="524"/>
      <c r="J15" s="524"/>
      <c r="K15" s="524"/>
      <c r="L15" s="524"/>
      <c r="M15" s="524"/>
      <c r="N15" s="524"/>
      <c r="O15" s="524"/>
      <c r="P15" s="525"/>
      <c r="Q15" s="526"/>
      <c r="R15" s="561" t="s">
        <v>42</v>
      </c>
      <c r="S15" s="562"/>
      <c r="T15" s="562"/>
      <c r="U15" s="562"/>
      <c r="V15" s="563"/>
      <c r="X15" s="86"/>
      <c r="Y15" s="86"/>
      <c r="Z15" s="86"/>
      <c r="AB15" s="57" t="s">
        <v>40</v>
      </c>
      <c r="AC15" s="86"/>
      <c r="AD15" s="86"/>
      <c r="AE15" s="8"/>
      <c r="AF15" s="8"/>
      <c r="AG15" s="8"/>
      <c r="AH15" s="8"/>
      <c r="AI15" s="8"/>
      <c r="AJ15" s="8"/>
      <c r="AK15" s="8"/>
      <c r="AL15" s="37">
        <v>23</v>
      </c>
      <c r="AM15" s="38" t="s">
        <v>44</v>
      </c>
      <c r="AN15" s="30">
        <f>IF(AND($AE$26&gt;=70,$AE$26&lt;=108,COUNTIF(AO21:AO29,"Y")=0),"Y","")</f>
      </c>
      <c r="AO15" s="30">
        <f ca="1" t="shared" si="0"/>
      </c>
      <c r="AS15" s="366" t="str">
        <f ca="1">"31/12/"&amp;YEAR(NOW())</f>
        <v>31/12/2018</v>
      </c>
      <c r="AT15" s="20"/>
      <c r="AU15" s="19"/>
      <c r="AV15" s="19"/>
      <c r="AW15" s="21"/>
    </row>
    <row r="16" spans="1:49" ht="9" customHeight="1" thickBot="1">
      <c r="A16" s="527"/>
      <c r="B16" s="528"/>
      <c r="C16" s="528"/>
      <c r="D16" s="528"/>
      <c r="E16" s="528"/>
      <c r="F16" s="528"/>
      <c r="G16" s="528"/>
      <c r="H16" s="528"/>
      <c r="I16" s="528"/>
      <c r="J16" s="528"/>
      <c r="K16" s="528"/>
      <c r="L16" s="528"/>
      <c r="M16" s="528"/>
      <c r="N16" s="528"/>
      <c r="O16" s="528"/>
      <c r="P16" s="528"/>
      <c r="Q16" s="529"/>
      <c r="R16" s="564"/>
      <c r="S16" s="565"/>
      <c r="T16" s="565"/>
      <c r="U16" s="565"/>
      <c r="V16" s="566"/>
      <c r="W16" s="93"/>
      <c r="X16" s="93"/>
      <c r="Y16" s="93"/>
      <c r="Z16" s="93"/>
      <c r="AB16" s="57" t="s">
        <v>43</v>
      </c>
      <c r="AC16" s="8"/>
      <c r="AD16" s="8"/>
      <c r="AE16" s="8"/>
      <c r="AF16" s="8"/>
      <c r="AG16" s="8"/>
      <c r="AH16" s="8"/>
      <c r="AI16" s="8"/>
      <c r="AJ16" s="8"/>
      <c r="AK16" s="8"/>
      <c r="AL16" s="37">
        <v>25</v>
      </c>
      <c r="AM16" s="38" t="s">
        <v>46</v>
      </c>
      <c r="AN16" s="30">
        <f>IF(AND($AE$26&gt;=70,$AE$26&lt;=108,COUNTIF(AO21:AO29,"Y")=0),"Y","")</f>
      </c>
      <c r="AO16" s="30">
        <f ca="1" t="shared" si="0"/>
      </c>
      <c r="AS16" s="363"/>
      <c r="AT16" s="20"/>
      <c r="AU16" s="19"/>
      <c r="AV16" s="19"/>
      <c r="AW16" s="21"/>
    </row>
    <row r="17" spans="1:70" ht="15" customHeight="1" thickBot="1">
      <c r="A17" s="94"/>
      <c r="B17" s="95" t="s">
        <v>47</v>
      </c>
      <c r="C17" s="96"/>
      <c r="D17" s="96"/>
      <c r="E17" s="96"/>
      <c r="F17" s="96"/>
      <c r="G17" s="96"/>
      <c r="H17" s="97"/>
      <c r="I17" s="350"/>
      <c r="J17" s="34"/>
      <c r="K17" s="34"/>
      <c r="L17" s="34"/>
      <c r="M17" s="34"/>
      <c r="N17" s="34"/>
      <c r="O17" s="15"/>
      <c r="P17" s="98" t="s">
        <v>48</v>
      </c>
      <c r="Q17" s="99">
        <v>6</v>
      </c>
      <c r="R17" s="100"/>
      <c r="S17" s="353" t="s">
        <v>49</v>
      </c>
      <c r="T17" s="99">
        <v>6</v>
      </c>
      <c r="U17" s="101"/>
      <c r="V17" s="544" t="str">
        <f>AS4</f>
        <v>Entries Close Friday 29th June 6pm</v>
      </c>
      <c r="W17" s="14"/>
      <c r="X17" s="14"/>
      <c r="Y17" s="14"/>
      <c r="Z17" s="93"/>
      <c r="AB17" s="57" t="s">
        <v>45</v>
      </c>
      <c r="AC17" s="8"/>
      <c r="AD17" s="8"/>
      <c r="AE17" s="8"/>
      <c r="AF17" s="8"/>
      <c r="AG17" s="8"/>
      <c r="AH17" s="8"/>
      <c r="AI17" s="8"/>
      <c r="AJ17" s="8"/>
      <c r="AK17" s="8"/>
      <c r="AL17" s="37">
        <v>27</v>
      </c>
      <c r="AM17" s="38" t="s">
        <v>51</v>
      </c>
      <c r="AN17" s="30">
        <f>IF(AND($AE$26&gt;=70,$AE$26&lt;=108,COUNTIF(AO21:AO29,"Y")=0),"Y","")</f>
      </c>
      <c r="AO17" s="30">
        <f ca="1" t="shared" si="0"/>
      </c>
      <c r="AS17" s="363" t="s">
        <v>304</v>
      </c>
      <c r="AT17" s="369"/>
      <c r="AU17" s="370"/>
      <c r="AV17" s="370"/>
      <c r="AW17" s="371"/>
      <c r="AX17" s="15"/>
      <c r="AY17" s="15"/>
      <c r="AZ17" s="535"/>
      <c r="BA17" s="536"/>
      <c r="BB17" s="15"/>
      <c r="BC17" s="15"/>
      <c r="BD17" s="15"/>
      <c r="BE17" s="15"/>
      <c r="BF17" s="15"/>
      <c r="BG17" s="15"/>
      <c r="BH17" s="15"/>
      <c r="BI17" s="15"/>
      <c r="BJ17" s="15"/>
      <c r="BK17" s="15"/>
      <c r="BL17" s="15"/>
      <c r="BM17" s="15"/>
      <c r="BN17" s="15"/>
      <c r="BO17" s="15"/>
      <c r="BP17" s="15"/>
      <c r="BQ17" s="15"/>
      <c r="BR17" s="15"/>
    </row>
    <row r="18" spans="1:70" s="111" customFormat="1" ht="12" customHeight="1">
      <c r="A18" s="102">
        <f>IF($R$9="M",1,2)</f>
        <v>1</v>
      </c>
      <c r="B18" s="537" t="str">
        <f>VLOOKUP(A18,$AL$3:$AM$86,2,FALSE)</f>
        <v>Open Men's Singles</v>
      </c>
      <c r="C18" s="538"/>
      <c r="D18" s="538"/>
      <c r="E18" s="538"/>
      <c r="F18" s="538"/>
      <c r="G18" s="538"/>
      <c r="H18" s="326"/>
      <c r="I18" s="326"/>
      <c r="J18" s="103"/>
      <c r="K18" s="104"/>
      <c r="L18" s="104"/>
      <c r="M18" s="103"/>
      <c r="N18" s="103"/>
      <c r="O18" s="103"/>
      <c r="P18" s="105"/>
      <c r="Q18" s="106"/>
      <c r="R18" s="107">
        <f>AS6</f>
        <v>24</v>
      </c>
      <c r="S18" s="352">
        <f aca="true" t="shared" si="1" ref="S18:S56">IF(AND(T18="Y",Z18="Y"),R18,"")</f>
      </c>
      <c r="T18" s="109"/>
      <c r="U18" s="110">
        <f aca="true" t="shared" si="2" ref="U18:U62">A18</f>
        <v>1</v>
      </c>
      <c r="V18" s="545"/>
      <c r="X18" s="112"/>
      <c r="Y18" s="113"/>
      <c r="Z18" s="30" t="str">
        <f aca="true" ca="1" t="shared" si="3" ref="Z18:Z62">TRIM(VLOOKUP(B18,INDIRECT(IF($R$9="M",$AB$26,$AB$28)),2,FALSE))</f>
        <v>Y</v>
      </c>
      <c r="AB18" s="57" t="s">
        <v>50</v>
      </c>
      <c r="AC18" s="113"/>
      <c r="AD18" s="113"/>
      <c r="AE18" s="113"/>
      <c r="AF18" s="113"/>
      <c r="AG18" s="113"/>
      <c r="AH18" s="113"/>
      <c r="AI18" s="113"/>
      <c r="AJ18" s="113"/>
      <c r="AK18" s="113"/>
      <c r="AL18" s="37">
        <v>28</v>
      </c>
      <c r="AM18" s="38" t="s">
        <v>53</v>
      </c>
      <c r="AN18" s="30">
        <f>IF(AND($AE$26&gt;=65,$AE$26&lt;=108,COUNTIF(AO24:AO29,"Y")=0),"Y","")</f>
      </c>
      <c r="AO18" s="30">
        <f ca="1" t="shared" si="0"/>
      </c>
      <c r="AS18" s="367" t="s">
        <v>307</v>
      </c>
      <c r="AT18" s="372"/>
      <c r="AU18" s="372"/>
      <c r="AV18" s="372"/>
      <c r="AW18" s="372"/>
      <c r="AX18" s="372"/>
      <c r="AY18" s="372"/>
      <c r="AZ18" s="372"/>
      <c r="BA18" s="372"/>
      <c r="BB18" s="372"/>
      <c r="BC18" s="372"/>
      <c r="BD18" s="53"/>
      <c r="BE18" s="53"/>
      <c r="BF18" s="53"/>
      <c r="BG18" s="53"/>
      <c r="BH18" s="53"/>
      <c r="BI18" s="53"/>
      <c r="BJ18" s="53"/>
      <c r="BK18" s="53"/>
      <c r="BL18" s="53"/>
      <c r="BM18" s="53"/>
      <c r="BN18" s="53"/>
      <c r="BO18" s="53"/>
      <c r="BP18" s="53"/>
      <c r="BQ18" s="53"/>
      <c r="BR18" s="53"/>
    </row>
    <row r="19" spans="1:70" ht="12" customHeight="1" thickBot="1">
      <c r="A19" s="114">
        <f>IF($R$9="M",3,4)</f>
        <v>3</v>
      </c>
      <c r="B19" s="115" t="str">
        <f>VLOOKUP(A19,$AL$3:$AM$86,2,FALSE)</f>
        <v>Open Men's Doubles</v>
      </c>
      <c r="C19" s="116"/>
      <c r="D19" s="117"/>
      <c r="E19" s="117"/>
      <c r="F19" s="117"/>
      <c r="G19" s="115"/>
      <c r="H19" s="301"/>
      <c r="I19" s="349"/>
      <c r="J19" s="539"/>
      <c r="K19" s="540"/>
      <c r="L19" s="540"/>
      <c r="M19" s="540"/>
      <c r="N19" s="541"/>
      <c r="O19" s="494">
        <f>IF(Q19="Y","Reqd","")</f>
      </c>
      <c r="P19" s="495"/>
      <c r="Q19" s="118"/>
      <c r="R19" s="119">
        <f>AS7</f>
        <v>12</v>
      </c>
      <c r="S19" s="120">
        <f t="shared" si="1"/>
      </c>
      <c r="T19" s="121"/>
      <c r="U19" s="122">
        <f t="shared" si="2"/>
        <v>3</v>
      </c>
      <c r="V19" s="545"/>
      <c r="Y19" s="8"/>
      <c r="Z19" s="30" t="str">
        <f ca="1" t="shared" si="3"/>
        <v>Y</v>
      </c>
      <c r="AB19" s="57" t="s">
        <v>52</v>
      </c>
      <c r="AC19" s="8"/>
      <c r="AD19" s="8"/>
      <c r="AE19" s="8"/>
      <c r="AF19" s="8"/>
      <c r="AG19" s="8"/>
      <c r="AH19" s="8"/>
      <c r="AI19" s="8"/>
      <c r="AJ19" s="8"/>
      <c r="AK19" s="8"/>
      <c r="AL19" s="37">
        <v>30</v>
      </c>
      <c r="AM19" s="38" t="s">
        <v>55</v>
      </c>
      <c r="AN19" s="30">
        <f>IF(AND($AE$26&gt;=65,$AE$26&lt;=108,COUNTIF(AO24:AO29,"Y")=0),"Y","")</f>
      </c>
      <c r="AO19" s="30">
        <f ca="1" t="shared" si="0"/>
      </c>
      <c r="AS19" s="368" t="s">
        <v>308</v>
      </c>
      <c r="AT19" s="309"/>
      <c r="AU19" s="309"/>
      <c r="AV19" s="309"/>
      <c r="AW19" s="309"/>
      <c r="AX19" s="309"/>
      <c r="AY19" s="309"/>
      <c r="AZ19" s="309"/>
      <c r="BA19" s="309"/>
      <c r="BB19" s="309"/>
      <c r="BC19" s="309"/>
      <c r="BD19" s="15"/>
      <c r="BE19" s="15"/>
      <c r="BF19" s="15"/>
      <c r="BG19" s="15"/>
      <c r="BH19" s="15"/>
      <c r="BI19" s="15"/>
      <c r="BJ19" s="15"/>
      <c r="BK19" s="15"/>
      <c r="BL19" s="15"/>
      <c r="BM19" s="15"/>
      <c r="BN19" s="15"/>
      <c r="BO19" s="15"/>
      <c r="BP19" s="15"/>
      <c r="BQ19" s="15"/>
      <c r="BR19" s="15"/>
    </row>
    <row r="20" spans="1:70" ht="12" customHeight="1" thickBot="1">
      <c r="A20" s="123">
        <v>5</v>
      </c>
      <c r="B20" s="124" t="s">
        <v>11</v>
      </c>
      <c r="C20" s="125"/>
      <c r="D20" s="126"/>
      <c r="E20" s="126"/>
      <c r="F20" s="126"/>
      <c r="G20" s="124"/>
      <c r="H20" s="327"/>
      <c r="I20" s="328"/>
      <c r="J20" s="522"/>
      <c r="K20" s="490"/>
      <c r="L20" s="490"/>
      <c r="M20" s="490"/>
      <c r="N20" s="491"/>
      <c r="O20" s="492" t="str">
        <f>IF(Q20="Y","Reqd",".")</f>
        <v>.</v>
      </c>
      <c r="P20" s="493"/>
      <c r="Q20" s="127"/>
      <c r="R20" s="128">
        <f>AS7</f>
        <v>12</v>
      </c>
      <c r="S20" s="129">
        <f t="shared" si="1"/>
      </c>
      <c r="T20" s="130"/>
      <c r="U20" s="122">
        <f t="shared" si="2"/>
        <v>5</v>
      </c>
      <c r="V20" s="545"/>
      <c r="Z20" s="30" t="str">
        <f ca="1" t="shared" si="3"/>
        <v>Y</v>
      </c>
      <c r="AB20" s="57" t="s">
        <v>54</v>
      </c>
      <c r="AE20" s="132" t="s">
        <v>57</v>
      </c>
      <c r="AL20" s="37">
        <v>32</v>
      </c>
      <c r="AM20" s="38" t="s">
        <v>58</v>
      </c>
      <c r="AN20" s="30">
        <f>IF(AND($AE$26&gt;=65,$AE$26&lt;=108,COUNTIF(AO24:AO29,"Y")=0),"Y","")</f>
      </c>
      <c r="AO20" s="30">
        <f ca="1" t="shared" si="0"/>
      </c>
      <c r="AS20" s="362" t="s">
        <v>138</v>
      </c>
      <c r="AT20" s="369"/>
      <c r="AU20" s="370"/>
      <c r="AV20" s="370"/>
      <c r="AW20" s="371"/>
      <c r="AX20" s="15"/>
      <c r="AY20" s="15"/>
      <c r="AZ20" s="15"/>
      <c r="BA20" s="15"/>
      <c r="BB20" s="15"/>
      <c r="BC20" s="15"/>
      <c r="BD20" s="15"/>
      <c r="BE20" s="15"/>
      <c r="BF20" s="15"/>
      <c r="BG20" s="15"/>
      <c r="BH20" s="15"/>
      <c r="BI20" s="15"/>
      <c r="BJ20" s="15"/>
      <c r="BK20" s="15"/>
      <c r="BL20" s="15"/>
      <c r="BM20" s="15"/>
      <c r="BN20" s="15"/>
      <c r="BO20" s="15"/>
      <c r="BP20" s="15"/>
      <c r="BQ20" s="15"/>
      <c r="BR20" s="15"/>
    </row>
    <row r="21" spans="1:70" ht="12" customHeight="1">
      <c r="A21" s="102">
        <f>IF($R$9="M",6,7)</f>
        <v>6</v>
      </c>
      <c r="B21" s="133" t="str">
        <f aca="true" t="shared" si="4" ref="B21:B28">VLOOKUP(A21,$AL$3:$AM$86,2,FALSE)</f>
        <v>Men's B Grade Singles</v>
      </c>
      <c r="C21" s="134"/>
      <c r="D21" s="103"/>
      <c r="E21" s="103"/>
      <c r="F21" s="103"/>
      <c r="G21" s="104"/>
      <c r="H21" s="326"/>
      <c r="I21" s="326"/>
      <c r="J21" s="135"/>
      <c r="K21" s="115"/>
      <c r="L21" s="115"/>
      <c r="M21" s="115"/>
      <c r="N21" s="136"/>
      <c r="O21" s="136"/>
      <c r="P21" s="137" t="str">
        <f>IF(R9="F","21 or below on TTNZ Rating List","26 or below on TTNZ Rating List")</f>
        <v>26 or below on TTNZ Rating List</v>
      </c>
      <c r="Q21" s="138"/>
      <c r="R21" s="107">
        <f>$AS$8</f>
        <v>20</v>
      </c>
      <c r="S21" s="108">
        <f t="shared" si="1"/>
      </c>
      <c r="T21" s="139"/>
      <c r="U21" s="122">
        <f t="shared" si="2"/>
        <v>6</v>
      </c>
      <c r="V21" s="545"/>
      <c r="X21" s="112"/>
      <c r="Z21" s="30" t="str">
        <f ca="1" t="shared" si="3"/>
        <v>Y</v>
      </c>
      <c r="AB21" s="131" t="s">
        <v>56</v>
      </c>
      <c r="AL21" s="140">
        <v>33</v>
      </c>
      <c r="AM21" s="141" t="s">
        <v>60</v>
      </c>
      <c r="AN21" s="30">
        <f>IF(AND($AE$26&gt;=60,$AE$26&lt;=108,COUNTIF(AO27:AO29,"Y")=0),"Y","")</f>
      </c>
      <c r="AO21" s="30">
        <f ca="1" t="shared" si="0"/>
      </c>
      <c r="AS21" s="362"/>
      <c r="AT21" s="369"/>
      <c r="AU21" s="370"/>
      <c r="AV21" s="370"/>
      <c r="AW21" s="371"/>
      <c r="AX21" s="15"/>
      <c r="AY21" s="15"/>
      <c r="AZ21" s="15"/>
      <c r="BA21" s="15"/>
      <c r="BB21" s="546"/>
      <c r="BC21" s="547"/>
      <c r="BD21" s="547"/>
      <c r="BE21" s="547"/>
      <c r="BF21" s="547"/>
      <c r="BG21" s="547"/>
      <c r="BH21" s="547"/>
      <c r="BI21" s="547"/>
      <c r="BJ21" s="547"/>
      <c r="BK21" s="547"/>
      <c r="BL21" s="547"/>
      <c r="BM21" s="547"/>
      <c r="BN21" s="547"/>
      <c r="BO21" s="547"/>
      <c r="BP21" s="547"/>
      <c r="BQ21" s="547"/>
      <c r="BR21" s="547"/>
    </row>
    <row r="22" spans="1:70" ht="12" customHeight="1" thickBot="1">
      <c r="A22" s="123">
        <f>IF($R$9="M",8,9)</f>
        <v>8</v>
      </c>
      <c r="B22" s="124" t="str">
        <f t="shared" si="4"/>
        <v>Men's B Grade Doubles</v>
      </c>
      <c r="C22" s="125"/>
      <c r="D22" s="142"/>
      <c r="E22" s="142"/>
      <c r="F22" s="142"/>
      <c r="G22" s="124"/>
      <c r="H22" s="327"/>
      <c r="I22" s="349"/>
      <c r="J22" s="489"/>
      <c r="K22" s="490"/>
      <c r="L22" s="490"/>
      <c r="M22" s="490"/>
      <c r="N22" s="491"/>
      <c r="O22" s="492" t="str">
        <f>IF(Q22="Y","Reqd",".")</f>
        <v>.</v>
      </c>
      <c r="P22" s="493"/>
      <c r="Q22" s="143"/>
      <c r="R22" s="144">
        <f>$AS$9</f>
        <v>10</v>
      </c>
      <c r="S22" s="145">
        <f t="shared" si="1"/>
      </c>
      <c r="T22" s="130"/>
      <c r="U22" s="122">
        <f t="shared" si="2"/>
        <v>8</v>
      </c>
      <c r="V22" s="545"/>
      <c r="X22" s="112"/>
      <c r="Z22" s="30" t="str">
        <f ca="1" t="shared" si="3"/>
        <v>Y</v>
      </c>
      <c r="AB22" s="57" t="s">
        <v>59</v>
      </c>
      <c r="AE22" s="146" t="s">
        <v>61</v>
      </c>
      <c r="AL22" s="140">
        <v>35</v>
      </c>
      <c r="AM22" s="141" t="s">
        <v>62</v>
      </c>
      <c r="AN22" s="30">
        <f>IF(AND($AE$26&gt;=60,$AE$26&lt;=108,COUNTIF(AO27:AO30,"Y")=0),"Y","")</f>
      </c>
      <c r="AO22" s="30">
        <f ca="1" t="shared" si="0"/>
      </c>
      <c r="AS22" s="362" t="s">
        <v>297</v>
      </c>
      <c r="AT22" s="369"/>
      <c r="AU22" s="370"/>
      <c r="AV22" s="370"/>
      <c r="AW22" s="371"/>
      <c r="AX22" s="15"/>
      <c r="AY22" s="15"/>
      <c r="AZ22" s="15"/>
      <c r="BA22" s="15"/>
      <c r="BB22" s="15"/>
      <c r="BC22" s="15"/>
      <c r="BD22" s="15"/>
      <c r="BE22" s="15"/>
      <c r="BF22" s="15"/>
      <c r="BG22" s="15"/>
      <c r="BH22" s="15"/>
      <c r="BI22" s="15"/>
      <c r="BJ22" s="15"/>
      <c r="BK22" s="15"/>
      <c r="BL22" s="15"/>
      <c r="BM22" s="15"/>
      <c r="BN22" s="15"/>
      <c r="BO22" s="15"/>
      <c r="BP22" s="15"/>
      <c r="BQ22" s="15"/>
      <c r="BR22" s="15"/>
    </row>
    <row r="23" spans="1:54" ht="12" customHeight="1">
      <c r="A23" s="102">
        <f>IF($R$9="M",10,11)</f>
        <v>10</v>
      </c>
      <c r="B23" s="133" t="str">
        <f t="shared" si="4"/>
        <v>Men's C Grade Singles</v>
      </c>
      <c r="C23" s="134"/>
      <c r="D23" s="103"/>
      <c r="E23" s="103"/>
      <c r="F23" s="103"/>
      <c r="G23" s="104"/>
      <c r="H23" s="326"/>
      <c r="I23" s="326"/>
      <c r="J23" s="135"/>
      <c r="K23" s="147"/>
      <c r="L23" s="147"/>
      <c r="M23" s="147"/>
      <c r="N23" s="148"/>
      <c r="O23" s="148"/>
      <c r="P23" s="137" t="str">
        <f>IF(R9="F","51 or below on TTNZ Rating List","101 or below on TTNZ Rating List")</f>
        <v>101 or below on TTNZ Rating List</v>
      </c>
      <c r="Q23" s="149"/>
      <c r="R23" s="107">
        <f>$AS$8</f>
        <v>20</v>
      </c>
      <c r="S23" s="108">
        <f t="shared" si="1"/>
      </c>
      <c r="T23" s="139"/>
      <c r="U23" s="122">
        <f t="shared" si="2"/>
        <v>10</v>
      </c>
      <c r="V23" s="545"/>
      <c r="X23" s="112"/>
      <c r="Z23" s="30" t="str">
        <f ca="1" t="shared" si="3"/>
        <v>Y</v>
      </c>
      <c r="AB23" s="82" t="s">
        <v>63</v>
      </c>
      <c r="AL23" s="140">
        <v>37</v>
      </c>
      <c r="AM23" s="141" t="s">
        <v>64</v>
      </c>
      <c r="AN23" s="30">
        <f>IF(AND($AE$26&gt;=60,$AE$26&lt;=108,COUNTIF(AO27:AO31,"Y")=0),"Y","")</f>
      </c>
      <c r="AO23" s="30">
        <f ca="1" t="shared" si="0"/>
      </c>
      <c r="AS23" s="362" t="s">
        <v>298</v>
      </c>
      <c r="AT23" s="20"/>
      <c r="AU23" s="19"/>
      <c r="AV23" s="19"/>
      <c r="AW23" s="21"/>
      <c r="BB23" s="150"/>
    </row>
    <row r="24" spans="1:49" ht="12" customHeight="1" thickBot="1">
      <c r="A24" s="123">
        <f>IF($R$9="M",12,13)</f>
        <v>12</v>
      </c>
      <c r="B24" s="124" t="str">
        <f t="shared" si="4"/>
        <v>Men's C Grade Doubles</v>
      </c>
      <c r="C24" s="125"/>
      <c r="D24" s="142"/>
      <c r="E24" s="142"/>
      <c r="F24" s="142"/>
      <c r="G24" s="124"/>
      <c r="H24" s="327"/>
      <c r="I24" s="349"/>
      <c r="J24" s="489"/>
      <c r="K24" s="490"/>
      <c r="L24" s="490"/>
      <c r="M24" s="490"/>
      <c r="N24" s="491"/>
      <c r="O24" s="492" t="str">
        <f>IF(Q24="Y","Reqd",".")</f>
        <v>.</v>
      </c>
      <c r="P24" s="493"/>
      <c r="Q24" s="127"/>
      <c r="R24" s="144">
        <f>$AS$9</f>
        <v>10</v>
      </c>
      <c r="S24" s="145">
        <f t="shared" si="1"/>
      </c>
      <c r="T24" s="130"/>
      <c r="U24" s="122">
        <f t="shared" si="2"/>
        <v>12</v>
      </c>
      <c r="V24" s="545"/>
      <c r="X24" s="112"/>
      <c r="Z24" s="30" t="str">
        <f ca="1" t="shared" si="3"/>
        <v>Y</v>
      </c>
      <c r="AB24" s="82" t="s">
        <v>65</v>
      </c>
      <c r="AE24" s="151"/>
      <c r="AL24" s="140">
        <v>38</v>
      </c>
      <c r="AM24" s="141" t="s">
        <v>66</v>
      </c>
      <c r="AN24" s="30">
        <f>IF(AND($AE$26&gt;=50,$AE$26&lt;=108,COUNTIF(AO30:AO32,"Y")=0),"Y","")</f>
      </c>
      <c r="AO24" s="30">
        <f ca="1" t="shared" si="0"/>
      </c>
      <c r="AS24" s="362" t="s">
        <v>299</v>
      </c>
      <c r="AT24" s="20"/>
      <c r="AU24" s="19"/>
      <c r="AV24" s="19"/>
      <c r="AW24" s="21"/>
    </row>
    <row r="25" spans="1:49" ht="12" customHeight="1">
      <c r="A25" s="102">
        <f>IF($R$9="M",14,15)</f>
        <v>14</v>
      </c>
      <c r="B25" s="133" t="str">
        <f t="shared" si="4"/>
        <v>Men's D Grade Singles</v>
      </c>
      <c r="C25" s="134"/>
      <c r="D25" s="103"/>
      <c r="E25" s="103"/>
      <c r="F25" s="103"/>
      <c r="G25" s="104"/>
      <c r="H25" s="326"/>
      <c r="I25" s="326"/>
      <c r="J25" s="135"/>
      <c r="K25" s="147"/>
      <c r="L25" s="147"/>
      <c r="M25" s="147"/>
      <c r="N25" s="148"/>
      <c r="O25" s="148"/>
      <c r="P25" s="137" t="str">
        <f>IF(R9="F","101 or below on TTNZ Rating List","201 or below on TTNZ Rating List")</f>
        <v>201 or below on TTNZ Rating List</v>
      </c>
      <c r="Q25" s="149"/>
      <c r="R25" s="107">
        <f>$AS$8</f>
        <v>20</v>
      </c>
      <c r="S25" s="108">
        <f t="shared" si="1"/>
      </c>
      <c r="T25" s="139"/>
      <c r="U25" s="122">
        <f t="shared" si="2"/>
        <v>14</v>
      </c>
      <c r="V25" s="545"/>
      <c r="Z25" s="30" t="str">
        <f ca="1" t="shared" si="3"/>
        <v>Y</v>
      </c>
      <c r="AB25" s="152" t="s">
        <v>67</v>
      </c>
      <c r="AE25" s="146" t="s">
        <v>68</v>
      </c>
      <c r="AL25" s="140">
        <v>40</v>
      </c>
      <c r="AM25" s="141" t="s">
        <v>69</v>
      </c>
      <c r="AN25" s="30">
        <f>IF(AND($AE$26&gt;=50,$AE$26&lt;=108,COUNTIF(AO31:AO33,"Y")=0),"Y","")</f>
      </c>
      <c r="AO25" s="30">
        <f ca="1" t="shared" si="0"/>
      </c>
      <c r="AS25" s="362" t="s">
        <v>299</v>
      </c>
      <c r="AT25" s="20"/>
      <c r="AU25" s="19"/>
      <c r="AV25" s="19"/>
      <c r="AW25" s="21"/>
    </row>
    <row r="26" spans="1:60" ht="12" customHeight="1" thickBot="1">
      <c r="A26" s="123">
        <f>IF($R$9="M",16,17)</f>
        <v>16</v>
      </c>
      <c r="B26" s="124" t="str">
        <f t="shared" si="4"/>
        <v>Men's D Grade Doubles</v>
      </c>
      <c r="C26" s="125"/>
      <c r="D26" s="142"/>
      <c r="E26" s="142"/>
      <c r="F26" s="142"/>
      <c r="G26" s="124"/>
      <c r="H26" s="327"/>
      <c r="I26" s="351"/>
      <c r="J26" s="489"/>
      <c r="K26" s="490"/>
      <c r="L26" s="490"/>
      <c r="M26" s="490"/>
      <c r="N26" s="491"/>
      <c r="O26" s="492" t="str">
        <f>IF(Q26="Y","Reqd",".")</f>
        <v>.</v>
      </c>
      <c r="P26" s="493"/>
      <c r="Q26" s="127"/>
      <c r="R26" s="144">
        <f>$AS$9</f>
        <v>10</v>
      </c>
      <c r="S26" s="145">
        <f t="shared" si="1"/>
      </c>
      <c r="T26" s="130"/>
      <c r="U26" s="122">
        <f t="shared" si="2"/>
        <v>16</v>
      </c>
      <c r="V26" s="545"/>
      <c r="Z26" s="30" t="str">
        <f ca="1" t="shared" si="3"/>
        <v>Y</v>
      </c>
      <c r="AB26" s="153" t="s">
        <v>292</v>
      </c>
      <c r="AE26" s="151">
        <f>IF(S9="",109,DATEDIF(SUBSTITUTE(S9,".","/"),'CD Norths'!E14,"y"))</f>
        <v>109</v>
      </c>
      <c r="AL26" s="140">
        <v>42</v>
      </c>
      <c r="AM26" s="141" t="s">
        <v>70</v>
      </c>
      <c r="AN26" s="30">
        <f>IF(AND($AE$26&gt;=50,$AE$26&lt;=108,COUNTIF(AO32:AO34,"Y")=0),"Y","")</f>
      </c>
      <c r="AO26" s="30">
        <f ca="1" t="shared" si="0"/>
      </c>
      <c r="AS26" s="381" t="s">
        <v>306</v>
      </c>
      <c r="AT26" s="20"/>
      <c r="AU26" s="19"/>
      <c r="AV26" s="19"/>
      <c r="AW26" s="21"/>
      <c r="BC26" s="542"/>
      <c r="BD26" s="521"/>
      <c r="BE26" s="543"/>
      <c r="BF26" s="543"/>
      <c r="BG26" s="543"/>
      <c r="BH26" s="543"/>
    </row>
    <row r="27" spans="1:52" ht="12" customHeight="1">
      <c r="A27" s="102">
        <f>IF($R$9="M",18,19)</f>
        <v>18</v>
      </c>
      <c r="B27" s="133" t="str">
        <f t="shared" si="4"/>
        <v>Over 75 Men's Singles</v>
      </c>
      <c r="C27" s="154"/>
      <c r="D27" s="103"/>
      <c r="E27" s="103"/>
      <c r="F27" s="103"/>
      <c r="G27" s="104"/>
      <c r="H27" s="326"/>
      <c r="I27" s="326"/>
      <c r="J27" s="155"/>
      <c r="K27" s="156"/>
      <c r="L27" s="156"/>
      <c r="M27" s="156"/>
      <c r="N27" s="155"/>
      <c r="O27" s="155"/>
      <c r="Q27" s="149"/>
      <c r="R27" s="360">
        <f>$AS$8</f>
        <v>20</v>
      </c>
      <c r="S27" s="108">
        <f t="shared" si="1"/>
      </c>
      <c r="T27" s="109"/>
      <c r="U27" s="122">
        <f t="shared" si="2"/>
        <v>18</v>
      </c>
      <c r="V27" s="545"/>
      <c r="X27" s="157"/>
      <c r="Z27" s="30">
        <f ca="1" t="shared" si="3"/>
      </c>
      <c r="AB27" s="158" t="s">
        <v>71</v>
      </c>
      <c r="AE27" s="146" t="s">
        <v>72</v>
      </c>
      <c r="AL27" s="140">
        <v>43</v>
      </c>
      <c r="AM27" s="141" t="s">
        <v>73</v>
      </c>
      <c r="AN27" s="30">
        <f>IF(AND($AE$26&gt;=40,$AE$26&lt;=108,COUNTIF(AO33:AO38,"Y")=0),"Y","")</f>
      </c>
      <c r="AO27" s="30">
        <f ca="1" t="shared" si="0"/>
      </c>
      <c r="AS27" s="373" t="s">
        <v>312</v>
      </c>
      <c r="AT27" s="398"/>
      <c r="AU27" s="398"/>
      <c r="AV27" s="398"/>
      <c r="AW27" s="398"/>
      <c r="AZ27" s="76"/>
    </row>
    <row r="28" spans="1:49" ht="12" customHeight="1">
      <c r="A28" s="159">
        <f>IF($R$9="M",20,21)</f>
        <v>20</v>
      </c>
      <c r="B28" s="160" t="str">
        <f t="shared" si="4"/>
        <v>Over 75 Men's Doubles</v>
      </c>
      <c r="C28" s="161"/>
      <c r="D28" s="162"/>
      <c r="E28" s="162"/>
      <c r="F28" s="162"/>
      <c r="G28" s="160"/>
      <c r="H28" s="329"/>
      <c r="I28" s="349"/>
      <c r="J28" s="570"/>
      <c r="K28" s="487"/>
      <c r="L28" s="487"/>
      <c r="M28" s="487"/>
      <c r="N28" s="488"/>
      <c r="O28" s="494">
        <f>IF(Q28="Y","Reqd","")</f>
      </c>
      <c r="P28" s="495"/>
      <c r="Q28" s="358"/>
      <c r="R28" s="119">
        <f>$AS$9</f>
        <v>10</v>
      </c>
      <c r="S28" s="359">
        <f t="shared" si="1"/>
      </c>
      <c r="T28" s="121"/>
      <c r="U28" s="122">
        <f t="shared" si="2"/>
        <v>20</v>
      </c>
      <c r="V28" s="545"/>
      <c r="Z28" s="30">
        <f ca="1" t="shared" si="3"/>
      </c>
      <c r="AB28" s="164" t="s">
        <v>293</v>
      </c>
      <c r="AE28" s="165">
        <f>IF(S9="",109,DATEDIF(SUBSTITUTE(S9,".","/"),'CD Norths'!C14,"y"))</f>
        <v>109</v>
      </c>
      <c r="AL28" s="140">
        <v>45</v>
      </c>
      <c r="AM28" s="141" t="s">
        <v>74</v>
      </c>
      <c r="AN28" s="30">
        <f>IF(AND($AE$26&gt;=40,$AE$26&lt;=108,COUNTIF(AO34:AO39,"Y")=0),"Y","")</f>
      </c>
      <c r="AO28" s="30">
        <f ca="1" t="shared" si="0"/>
      </c>
      <c r="AS28" s="373" t="s">
        <v>305</v>
      </c>
      <c r="AT28" s="398"/>
      <c r="AU28" s="398"/>
      <c r="AV28" s="398"/>
      <c r="AW28" s="398"/>
    </row>
    <row r="29" spans="1:62" ht="12" customHeight="1" thickBot="1">
      <c r="A29" s="123">
        <v>22</v>
      </c>
      <c r="B29" s="124" t="s">
        <v>41</v>
      </c>
      <c r="C29" s="166"/>
      <c r="D29" s="142"/>
      <c r="E29" s="142"/>
      <c r="F29" s="142"/>
      <c r="G29" s="124"/>
      <c r="H29" s="327"/>
      <c r="I29" s="328"/>
      <c r="J29" s="489"/>
      <c r="K29" s="490"/>
      <c r="L29" s="490"/>
      <c r="M29" s="490"/>
      <c r="N29" s="491"/>
      <c r="O29" s="492" t="str">
        <f>IF(Q29="Y","Reqd",".")</f>
        <v>.</v>
      </c>
      <c r="P29" s="493"/>
      <c r="Q29" s="127"/>
      <c r="R29" s="361">
        <f>$AS$9</f>
        <v>10</v>
      </c>
      <c r="S29" s="145">
        <f t="shared" si="1"/>
      </c>
      <c r="T29" s="130"/>
      <c r="U29" s="122">
        <f t="shared" si="2"/>
        <v>22</v>
      </c>
      <c r="V29" s="545"/>
      <c r="Z29" s="30">
        <f ca="1" t="shared" si="3"/>
      </c>
      <c r="AL29" s="140">
        <v>47</v>
      </c>
      <c r="AM29" s="141" t="s">
        <v>75</v>
      </c>
      <c r="AN29" s="30">
        <f>IF(AND($AE$26&gt;=40,$AE$26&lt;=108,COUNTIF(AO35:AO40,"Y")=0),"Y","")</f>
      </c>
      <c r="AO29" s="30">
        <f ca="1" t="shared" si="0"/>
      </c>
      <c r="AS29" s="19"/>
      <c r="AT29" s="20"/>
      <c r="AU29" s="19"/>
      <c r="AV29" s="19"/>
      <c r="AW29" s="21"/>
      <c r="BD29" s="14"/>
      <c r="BE29" s="14"/>
      <c r="BF29" s="14"/>
      <c r="BG29" s="14"/>
      <c r="BH29" s="14"/>
      <c r="BI29" s="14"/>
      <c r="BJ29" s="14"/>
    </row>
    <row r="30" spans="1:62" ht="12" customHeight="1">
      <c r="A30" s="102">
        <f>IF($R$9="M",23,24)</f>
        <v>23</v>
      </c>
      <c r="B30" s="133" t="str">
        <f>VLOOKUP(A30,$AL$3:$AM$86,2,FALSE)</f>
        <v>Over 70 Men's Singles</v>
      </c>
      <c r="C30" s="154"/>
      <c r="D30" s="103"/>
      <c r="E30" s="103"/>
      <c r="F30" s="103"/>
      <c r="G30" s="104"/>
      <c r="H30" s="326"/>
      <c r="I30" s="326"/>
      <c r="J30" s="148"/>
      <c r="K30" s="147"/>
      <c r="L30" s="147"/>
      <c r="M30" s="147"/>
      <c r="N30" s="148"/>
      <c r="O30" s="148"/>
      <c r="Q30" s="149"/>
      <c r="R30" s="360">
        <f>$AS$8</f>
        <v>20</v>
      </c>
      <c r="S30" s="108">
        <f t="shared" si="1"/>
      </c>
      <c r="T30" s="109"/>
      <c r="U30" s="122">
        <f t="shared" si="2"/>
        <v>23</v>
      </c>
      <c r="V30" s="545"/>
      <c r="Z30" s="30">
        <f ca="1" t="shared" si="3"/>
      </c>
      <c r="AL30" s="140">
        <v>48</v>
      </c>
      <c r="AM30" s="141" t="s">
        <v>76</v>
      </c>
      <c r="AN30" s="30">
        <f>IF(AND(AE$26&gt;=30,AE$26&lt;=108,COUNTIF(AP30:AP31,"Y")=0),"Y","")</f>
      </c>
      <c r="AO30" s="30">
        <f ca="1" t="shared" si="0"/>
      </c>
      <c r="AS30" s="19"/>
      <c r="AT30" s="20"/>
      <c r="AU30" s="19"/>
      <c r="AV30" s="19"/>
      <c r="AW30" s="21"/>
      <c r="BC30" s="167"/>
      <c r="BD30" s="14"/>
      <c r="BE30" s="14"/>
      <c r="BF30" s="14"/>
      <c r="BG30" s="14"/>
      <c r="BH30" s="14"/>
      <c r="BI30" s="14"/>
      <c r="BJ30" s="14"/>
    </row>
    <row r="31" spans="1:62" ht="12" customHeight="1">
      <c r="A31" s="159">
        <f>IF($R$9="M",25,26)</f>
        <v>25</v>
      </c>
      <c r="B31" s="160" t="str">
        <f>VLOOKUP(A31,$AL$3:$AM$86,2,FALSE)</f>
        <v>Over 70 Men's Doubles</v>
      </c>
      <c r="C31" s="161"/>
      <c r="D31" s="162"/>
      <c r="E31" s="162"/>
      <c r="F31" s="162"/>
      <c r="G31" s="160"/>
      <c r="H31" s="329"/>
      <c r="I31" s="349"/>
      <c r="J31" s="486"/>
      <c r="K31" s="487"/>
      <c r="L31" s="487"/>
      <c r="M31" s="487"/>
      <c r="N31" s="488"/>
      <c r="O31" s="494">
        <f>IF(Q31="Y","Reqd","")</f>
      </c>
      <c r="P31" s="495"/>
      <c r="Q31" s="163"/>
      <c r="R31" s="119">
        <f>$AS$9</f>
        <v>10</v>
      </c>
      <c r="S31" s="120">
        <f t="shared" si="1"/>
      </c>
      <c r="T31" s="121"/>
      <c r="U31" s="122">
        <f t="shared" si="2"/>
        <v>25</v>
      </c>
      <c r="V31" s="545"/>
      <c r="Z31" s="30">
        <f ca="1" t="shared" si="3"/>
      </c>
      <c r="AB31" t="s">
        <v>256</v>
      </c>
      <c r="AL31" s="140">
        <v>50</v>
      </c>
      <c r="AM31" s="141" t="s">
        <v>77</v>
      </c>
      <c r="AN31" s="30">
        <f>IF(AND(AE$26&gt;=30,AE$26&lt;=108,COUNTIF(AP31:AP32,"Y")=0),"Y","")</f>
      </c>
      <c r="AO31" s="30">
        <f ca="1" t="shared" si="0"/>
      </c>
      <c r="AS31" s="374"/>
      <c r="AT31" s="20"/>
      <c r="AU31" s="19"/>
      <c r="AV31" s="19"/>
      <c r="AW31" s="21"/>
      <c r="BC31" s="167"/>
      <c r="BD31" s="14"/>
      <c r="BE31" s="14"/>
      <c r="BF31" s="14"/>
      <c r="BG31" s="14"/>
      <c r="BH31" s="14"/>
      <c r="BI31" s="14"/>
      <c r="BJ31" s="14"/>
    </row>
    <row r="32" spans="1:49" ht="12" customHeight="1" thickBot="1">
      <c r="A32" s="123">
        <v>27</v>
      </c>
      <c r="B32" s="124" t="s">
        <v>51</v>
      </c>
      <c r="C32" s="166"/>
      <c r="D32" s="142"/>
      <c r="E32" s="142"/>
      <c r="F32" s="142"/>
      <c r="G32" s="124"/>
      <c r="H32" s="327"/>
      <c r="I32" s="328"/>
      <c r="J32" s="489"/>
      <c r="K32" s="490"/>
      <c r="L32" s="490"/>
      <c r="M32" s="490"/>
      <c r="N32" s="491"/>
      <c r="O32" s="492" t="str">
        <f>IF(Q32="Y","Reqd",".")</f>
        <v>.</v>
      </c>
      <c r="P32" s="493"/>
      <c r="Q32" s="127"/>
      <c r="R32" s="361">
        <f>$AS$9</f>
        <v>10</v>
      </c>
      <c r="S32" s="145">
        <f t="shared" si="1"/>
      </c>
      <c r="T32" s="130"/>
      <c r="U32" s="122">
        <f t="shared" si="2"/>
        <v>27</v>
      </c>
      <c r="V32" s="545"/>
      <c r="Z32" s="30">
        <f ca="1" t="shared" si="3"/>
      </c>
      <c r="AB32" t="s">
        <v>254</v>
      </c>
      <c r="AL32" s="140">
        <v>52</v>
      </c>
      <c r="AM32" s="141" t="s">
        <v>78</v>
      </c>
      <c r="AN32" s="30">
        <f>IF(AND(AE$26&gt;=30,AE$26&lt;=108,COUNTIF(AP32:AP33,"Y")=0),"Y","")</f>
      </c>
      <c r="AO32" s="30">
        <f ca="1" t="shared" si="0"/>
      </c>
      <c r="AW32" s="87"/>
    </row>
    <row r="33" spans="1:49" ht="12" customHeight="1">
      <c r="A33" s="102">
        <f>IF($R$9="M",28,29)</f>
        <v>28</v>
      </c>
      <c r="B33" s="133" t="str">
        <f aca="true" t="shared" si="5" ref="B33:B43">VLOOKUP(A33,$AL$3:$AM$86,2,FALSE)</f>
        <v>Over 65 Men's Singles</v>
      </c>
      <c r="C33" s="154"/>
      <c r="D33" s="103"/>
      <c r="E33" s="103"/>
      <c r="F33" s="103"/>
      <c r="G33" s="104"/>
      <c r="H33" s="326"/>
      <c r="I33" s="326"/>
      <c r="J33" s="148"/>
      <c r="K33" s="147"/>
      <c r="L33" s="147"/>
      <c r="M33" s="147"/>
      <c r="N33" s="148"/>
      <c r="O33" s="148"/>
      <c r="Q33" s="149"/>
      <c r="R33" s="360">
        <f>$AS$8</f>
        <v>20</v>
      </c>
      <c r="S33" s="108">
        <f t="shared" si="1"/>
      </c>
      <c r="T33" s="109"/>
      <c r="U33" s="122">
        <f t="shared" si="2"/>
        <v>28</v>
      </c>
      <c r="V33" s="545"/>
      <c r="Z33" s="30">
        <f ca="1" t="shared" si="3"/>
      </c>
      <c r="AB33" s="168" t="s">
        <v>255</v>
      </c>
      <c r="AL33" s="140">
        <v>53</v>
      </c>
      <c r="AM33" s="141" t="s">
        <v>79</v>
      </c>
      <c r="AN33" s="30">
        <f>IF($AE$28&lt;21,"Y","")</f>
      </c>
      <c r="AO33" s="30">
        <f ca="1" t="shared" si="0"/>
      </c>
      <c r="AW33" s="87"/>
    </row>
    <row r="34" spans="1:49" ht="12" customHeight="1">
      <c r="A34" s="159">
        <f>IF($R$9="M",30,31)</f>
        <v>30</v>
      </c>
      <c r="B34" s="160" t="str">
        <f t="shared" si="5"/>
        <v>Over 65 Men's Doubles</v>
      </c>
      <c r="C34" s="161"/>
      <c r="D34" s="162"/>
      <c r="E34" s="162"/>
      <c r="F34" s="162"/>
      <c r="G34" s="160"/>
      <c r="H34" s="329"/>
      <c r="I34" s="349"/>
      <c r="J34" s="486"/>
      <c r="K34" s="487"/>
      <c r="L34" s="487"/>
      <c r="M34" s="487"/>
      <c r="N34" s="488"/>
      <c r="O34" s="494">
        <f>IF(Q34="Y","Reqd","")</f>
      </c>
      <c r="P34" s="495"/>
      <c r="Q34" s="163"/>
      <c r="R34" s="119">
        <f>$AS$9</f>
        <v>10</v>
      </c>
      <c r="S34" s="120">
        <f t="shared" si="1"/>
      </c>
      <c r="T34" s="121"/>
      <c r="U34" s="122">
        <f t="shared" si="2"/>
        <v>30</v>
      </c>
      <c r="V34" s="545"/>
      <c r="Z34" s="30">
        <f ca="1" t="shared" si="3"/>
      </c>
      <c r="AB34" s="168"/>
      <c r="AL34" s="140">
        <v>55</v>
      </c>
      <c r="AM34" s="141" t="s">
        <v>80</v>
      </c>
      <c r="AN34" s="30">
        <f>IF($AE$28&lt;21,"Y","")</f>
      </c>
      <c r="AO34" s="30">
        <f ca="1" t="shared" si="0"/>
      </c>
      <c r="AS34" s="19"/>
      <c r="AT34" s="20"/>
      <c r="AU34" s="19"/>
      <c r="AV34" s="19"/>
      <c r="AW34" s="21"/>
    </row>
    <row r="35" spans="1:49" ht="12" customHeight="1" thickBot="1">
      <c r="A35" s="123">
        <v>32</v>
      </c>
      <c r="B35" s="346" t="str">
        <f t="shared" si="5"/>
        <v>Over 65 Mixed Doubles</v>
      </c>
      <c r="C35" s="166"/>
      <c r="D35" s="142"/>
      <c r="E35" s="142"/>
      <c r="F35" s="142"/>
      <c r="G35" s="124"/>
      <c r="H35" s="327"/>
      <c r="I35" s="328"/>
      <c r="J35" s="489"/>
      <c r="K35" s="490"/>
      <c r="L35" s="490"/>
      <c r="M35" s="490"/>
      <c r="N35" s="491"/>
      <c r="O35" s="492" t="str">
        <f>IF(Q35="Y","Reqd",".")</f>
        <v>.</v>
      </c>
      <c r="P35" s="493"/>
      <c r="Q35" s="127"/>
      <c r="R35" s="361">
        <f>$AS$9</f>
        <v>10</v>
      </c>
      <c r="S35" s="145">
        <f t="shared" si="1"/>
      </c>
      <c r="T35" s="130"/>
      <c r="U35" s="122">
        <f t="shared" si="2"/>
        <v>32</v>
      </c>
      <c r="V35" s="545"/>
      <c r="Z35" s="30">
        <f ca="1" t="shared" si="3"/>
      </c>
      <c r="AB35" s="168"/>
      <c r="AL35" s="140">
        <v>57</v>
      </c>
      <c r="AM35" s="141" t="s">
        <v>81</v>
      </c>
      <c r="AN35" s="30">
        <f>IF($AE$28&lt;21,"Y","")</f>
      </c>
      <c r="AO35" s="30">
        <f aca="true" ca="1" t="shared" si="6" ref="AO35:AO59">IF(ISERROR(MATCH($AL35,$U$18:$U$62,0)),"",TRIM(OFFSET($U$17,MATCH($AL35,$U$18:$U$62,0),-1)))</f>
      </c>
      <c r="AW35" s="87"/>
    </row>
    <row r="36" spans="1:49" ht="12" customHeight="1">
      <c r="A36" s="102">
        <f>IF($R$9="M",33,34)</f>
        <v>33</v>
      </c>
      <c r="B36" s="133" t="str">
        <f t="shared" si="5"/>
        <v>Over 60 Men's Singles</v>
      </c>
      <c r="C36" s="154"/>
      <c r="D36" s="103"/>
      <c r="E36" s="103"/>
      <c r="F36" s="103"/>
      <c r="G36" s="104"/>
      <c r="H36" s="326"/>
      <c r="I36" s="326"/>
      <c r="J36" s="148"/>
      <c r="K36" s="147"/>
      <c r="L36" s="147"/>
      <c r="M36" s="147"/>
      <c r="N36" s="148"/>
      <c r="O36" s="148"/>
      <c r="Q36" s="149"/>
      <c r="R36" s="360">
        <f>$AS$8</f>
        <v>20</v>
      </c>
      <c r="S36" s="108">
        <f t="shared" si="1"/>
      </c>
      <c r="T36" s="109"/>
      <c r="U36" s="122">
        <f t="shared" si="2"/>
        <v>33</v>
      </c>
      <c r="V36" s="545"/>
      <c r="Z36" s="30">
        <f ca="1" t="shared" si="3"/>
      </c>
      <c r="AL36" s="140">
        <v>58</v>
      </c>
      <c r="AM36" s="141" t="s">
        <v>82</v>
      </c>
      <c r="AN36" s="30">
        <f>IF(AND($AE$28&lt;18,COUNTIF($AO42:$AO44,"Y")=0),"Y","")</f>
      </c>
      <c r="AO36" s="30">
        <f ca="1" t="shared" si="6"/>
      </c>
      <c r="AS36" s="19"/>
      <c r="AT36" s="20"/>
      <c r="AU36" s="19"/>
      <c r="AV36" s="19"/>
      <c r="AW36" s="21"/>
    </row>
    <row r="37" spans="1:49" ht="12" customHeight="1">
      <c r="A37" s="159">
        <f>IF($R$9="M",35,36)</f>
        <v>35</v>
      </c>
      <c r="B37" s="160" t="str">
        <f t="shared" si="5"/>
        <v>Over 60 Men's Doubles</v>
      </c>
      <c r="C37" s="161"/>
      <c r="D37" s="162"/>
      <c r="E37" s="162"/>
      <c r="F37" s="162"/>
      <c r="G37" s="160"/>
      <c r="H37" s="329"/>
      <c r="I37" s="349"/>
      <c r="J37" s="486"/>
      <c r="K37" s="487"/>
      <c r="L37" s="487"/>
      <c r="M37" s="487"/>
      <c r="N37" s="488"/>
      <c r="O37" s="494">
        <f>IF(Q37="Y","Reqd","")</f>
      </c>
      <c r="P37" s="495"/>
      <c r="Q37" s="163"/>
      <c r="R37" s="119">
        <f>$AS$9</f>
        <v>10</v>
      </c>
      <c r="S37" s="120">
        <f t="shared" si="1"/>
      </c>
      <c r="T37" s="121"/>
      <c r="U37" s="122">
        <f t="shared" si="2"/>
        <v>35</v>
      </c>
      <c r="V37" s="545"/>
      <c r="Z37" s="30">
        <f ca="1" t="shared" si="3"/>
      </c>
      <c r="AB37" s="168"/>
      <c r="AL37" s="140">
        <v>60</v>
      </c>
      <c r="AM37" s="141" t="s">
        <v>83</v>
      </c>
      <c r="AN37" s="30">
        <f>IF(AND($AE$28&lt;18,COUNTIF($AO43:$AO48,"Y")=0),"Y","")</f>
      </c>
      <c r="AO37" s="30">
        <f ca="1" t="shared" si="6"/>
      </c>
      <c r="AS37" s="19"/>
      <c r="AT37" s="20"/>
      <c r="AU37" s="19"/>
      <c r="AV37" s="19"/>
      <c r="AW37" s="21"/>
    </row>
    <row r="38" spans="1:49" ht="12" customHeight="1" thickBot="1">
      <c r="A38" s="123">
        <v>37</v>
      </c>
      <c r="B38" s="346" t="str">
        <f t="shared" si="5"/>
        <v>Over 60 Mixed Doubles</v>
      </c>
      <c r="C38" s="166"/>
      <c r="D38" s="142"/>
      <c r="E38" s="142"/>
      <c r="F38" s="142"/>
      <c r="G38" s="124"/>
      <c r="H38" s="327"/>
      <c r="I38" s="328"/>
      <c r="J38" s="489"/>
      <c r="K38" s="490"/>
      <c r="L38" s="490"/>
      <c r="M38" s="490"/>
      <c r="N38" s="491"/>
      <c r="O38" s="492" t="str">
        <f>IF(Q38="Y","Reqd",".")</f>
        <v>.</v>
      </c>
      <c r="P38" s="493"/>
      <c r="Q38" s="127"/>
      <c r="R38" s="361">
        <f>$AS$9</f>
        <v>10</v>
      </c>
      <c r="S38" s="145">
        <f t="shared" si="1"/>
      </c>
      <c r="T38" s="130"/>
      <c r="U38" s="122">
        <f t="shared" si="2"/>
        <v>37</v>
      </c>
      <c r="V38" s="545"/>
      <c r="Z38" s="30">
        <f ca="1" t="shared" si="3"/>
      </c>
      <c r="AB38" s="168"/>
      <c r="AL38" s="140">
        <v>62</v>
      </c>
      <c r="AM38" s="141" t="s">
        <v>84</v>
      </c>
      <c r="AN38" s="30">
        <f>IF(AND($AE$28&lt;18,COUNTIF($AO44:$AO49,"Y")=0),"Y","")</f>
      </c>
      <c r="AO38" s="30">
        <f ca="1" t="shared" si="6"/>
      </c>
      <c r="AS38" s="19"/>
      <c r="AT38" s="20"/>
      <c r="AU38" s="19"/>
      <c r="AV38" s="19"/>
      <c r="AW38" s="21"/>
    </row>
    <row r="39" spans="1:49" ht="12" customHeight="1">
      <c r="A39" s="102">
        <f>IF($R$9="M",38,39)</f>
        <v>38</v>
      </c>
      <c r="B39" s="133" t="str">
        <f t="shared" si="5"/>
        <v>Over 50 Men's Singles</v>
      </c>
      <c r="C39" s="154"/>
      <c r="D39" s="103"/>
      <c r="E39" s="103"/>
      <c r="F39" s="103"/>
      <c r="G39" s="104"/>
      <c r="H39" s="326"/>
      <c r="I39" s="326"/>
      <c r="J39" s="148"/>
      <c r="K39" s="147"/>
      <c r="L39" s="147"/>
      <c r="M39" s="147"/>
      <c r="N39" s="148"/>
      <c r="O39" s="148"/>
      <c r="Q39" s="149"/>
      <c r="R39" s="360">
        <f>$AS$8</f>
        <v>20</v>
      </c>
      <c r="S39" s="108">
        <f t="shared" si="1"/>
      </c>
      <c r="T39" s="109"/>
      <c r="U39" s="122">
        <f t="shared" si="2"/>
        <v>38</v>
      </c>
      <c r="V39" s="545"/>
      <c r="Z39" s="30">
        <f ca="1" t="shared" si="3"/>
      </c>
      <c r="AB39" s="168"/>
      <c r="AL39" s="169">
        <v>63</v>
      </c>
      <c r="AM39" s="141" t="s">
        <v>85</v>
      </c>
      <c r="AN39" s="30">
        <f>IF(AND($AE$28&lt;15,COUNTIF($AO48:$AO50,"Y")=0),"Y","")</f>
      </c>
      <c r="AO39" s="30">
        <f ca="1" t="shared" si="6"/>
      </c>
      <c r="AS39" s="19"/>
      <c r="AT39" s="20"/>
      <c r="AU39" s="19"/>
      <c r="AV39" s="19"/>
      <c r="AW39" s="21"/>
    </row>
    <row r="40" spans="1:49" ht="12" customHeight="1">
      <c r="A40" s="159">
        <f>IF($R$9="M",40,41)</f>
        <v>40</v>
      </c>
      <c r="B40" s="160" t="str">
        <f t="shared" si="5"/>
        <v>Over 50 Men's Doubles</v>
      </c>
      <c r="C40" s="161"/>
      <c r="D40" s="162"/>
      <c r="E40" s="162"/>
      <c r="F40" s="162"/>
      <c r="G40" s="160"/>
      <c r="H40" s="329"/>
      <c r="I40" s="349"/>
      <c r="J40" s="486"/>
      <c r="K40" s="487"/>
      <c r="L40" s="487"/>
      <c r="M40" s="487"/>
      <c r="N40" s="488"/>
      <c r="O40" s="494">
        <f>IF(Q40="Y","Reqd","")</f>
      </c>
      <c r="P40" s="495"/>
      <c r="Q40" s="163"/>
      <c r="R40" s="119">
        <f>$AS$9</f>
        <v>10</v>
      </c>
      <c r="S40" s="120">
        <f t="shared" si="1"/>
      </c>
      <c r="T40" s="121"/>
      <c r="U40" s="122">
        <f t="shared" si="2"/>
        <v>40</v>
      </c>
      <c r="V40" s="545"/>
      <c r="Z40" s="30">
        <f ca="1" t="shared" si="3"/>
      </c>
      <c r="AL40" s="169">
        <v>65</v>
      </c>
      <c r="AM40" s="141" t="s">
        <v>86</v>
      </c>
      <c r="AN40" s="30">
        <f>IF(AND($AE$28&lt;15,COUNTIF($AO49:$AO51,"Y")=0),"Y","")</f>
      </c>
      <c r="AO40" s="30">
        <f ca="1" t="shared" si="6"/>
      </c>
      <c r="AS40" s="19"/>
      <c r="AT40" s="20"/>
      <c r="AU40" s="19"/>
      <c r="AV40" s="19"/>
      <c r="AW40" s="21"/>
    </row>
    <row r="41" spans="1:49" ht="12" customHeight="1" thickBot="1">
      <c r="A41" s="123">
        <v>42</v>
      </c>
      <c r="B41" s="346" t="str">
        <f t="shared" si="5"/>
        <v>Over 50 Mixed Doubles</v>
      </c>
      <c r="C41" s="166"/>
      <c r="D41" s="142"/>
      <c r="E41" s="142"/>
      <c r="F41" s="142"/>
      <c r="G41" s="124"/>
      <c r="H41" s="327"/>
      <c r="I41" s="328"/>
      <c r="J41" s="489"/>
      <c r="K41" s="490"/>
      <c r="L41" s="490"/>
      <c r="M41" s="490"/>
      <c r="N41" s="491"/>
      <c r="O41" s="492" t="str">
        <f>IF(Q41="Y","Reqd",".")</f>
        <v>.</v>
      </c>
      <c r="P41" s="493"/>
      <c r="Q41" s="127"/>
      <c r="R41" s="361">
        <f>$AS$9</f>
        <v>10</v>
      </c>
      <c r="S41" s="145">
        <f t="shared" si="1"/>
      </c>
      <c r="T41" s="130"/>
      <c r="U41" s="122">
        <f t="shared" si="2"/>
        <v>42</v>
      </c>
      <c r="V41" s="545"/>
      <c r="Z41" s="30">
        <f ca="1" t="shared" si="3"/>
      </c>
      <c r="AL41" s="169">
        <v>67</v>
      </c>
      <c r="AM41" s="141" t="s">
        <v>87</v>
      </c>
      <c r="AN41" s="30">
        <f>IF(AND($AE$28&lt;15,COUNTIF($AO50:$AO52,"Y")=0),"Y","")</f>
      </c>
      <c r="AO41" s="30">
        <f ca="1" t="shared" si="6"/>
      </c>
      <c r="AS41" s="19"/>
      <c r="AT41" s="20"/>
      <c r="AU41" s="19"/>
      <c r="AV41" s="19"/>
      <c r="AW41" s="21"/>
    </row>
    <row r="42" spans="1:49" ht="12" customHeight="1">
      <c r="A42" s="102">
        <f>IF($R$9="M",43,44)</f>
        <v>43</v>
      </c>
      <c r="B42" s="133" t="str">
        <f t="shared" si="5"/>
        <v>Over 40 Men's Singles</v>
      </c>
      <c r="C42" s="154"/>
      <c r="D42" s="103"/>
      <c r="E42" s="103"/>
      <c r="F42" s="103"/>
      <c r="G42" s="104"/>
      <c r="H42" s="326"/>
      <c r="I42" s="326"/>
      <c r="J42" s="148"/>
      <c r="K42" s="147"/>
      <c r="L42" s="147"/>
      <c r="M42" s="147"/>
      <c r="N42" s="148"/>
      <c r="O42" s="148"/>
      <c r="Q42" s="149"/>
      <c r="R42" s="360">
        <f>$AS$8</f>
        <v>20</v>
      </c>
      <c r="S42" s="108">
        <f t="shared" si="1"/>
      </c>
      <c r="T42" s="109"/>
      <c r="U42" s="122">
        <f t="shared" si="2"/>
        <v>43</v>
      </c>
      <c r="V42" s="545"/>
      <c r="Z42" s="30">
        <f ca="1" t="shared" si="3"/>
      </c>
      <c r="AL42" s="169">
        <v>68</v>
      </c>
      <c r="AM42" s="141" t="s">
        <v>88</v>
      </c>
      <c r="AN42" s="30">
        <f>IF(AND($AE$28&lt;13,COUNTIF($AO51:$AO53,"Y")=0),"Y","")</f>
      </c>
      <c r="AO42" s="30">
        <f ca="1" t="shared" si="6"/>
      </c>
      <c r="AS42" s="19"/>
      <c r="AT42" s="20"/>
      <c r="AU42" s="19"/>
      <c r="AV42" s="19"/>
      <c r="AW42" s="21"/>
    </row>
    <row r="43" spans="1:49" ht="12" customHeight="1">
      <c r="A43" s="159">
        <f>IF($R$9="M",45,46)</f>
        <v>45</v>
      </c>
      <c r="B43" s="160" t="str">
        <f t="shared" si="5"/>
        <v>Over 40 Men's Doubles</v>
      </c>
      <c r="C43" s="161"/>
      <c r="D43" s="162"/>
      <c r="E43" s="162"/>
      <c r="F43" s="162"/>
      <c r="G43" s="160"/>
      <c r="H43" s="301"/>
      <c r="I43" s="349"/>
      <c r="J43" s="486"/>
      <c r="K43" s="487"/>
      <c r="L43" s="487"/>
      <c r="M43" s="487"/>
      <c r="N43" s="488"/>
      <c r="O43" s="494">
        <f>IF(Q43="Y","Reqd","")</f>
      </c>
      <c r="P43" s="495"/>
      <c r="Q43" s="163"/>
      <c r="R43" s="119">
        <f>$AS$9</f>
        <v>10</v>
      </c>
      <c r="S43" s="120">
        <f t="shared" si="1"/>
      </c>
      <c r="T43" s="121"/>
      <c r="U43" s="122">
        <f t="shared" si="2"/>
        <v>45</v>
      </c>
      <c r="V43" s="545"/>
      <c r="Z43" s="30">
        <f ca="1" t="shared" si="3"/>
      </c>
      <c r="AL43" s="169">
        <v>70</v>
      </c>
      <c r="AM43" s="141" t="s">
        <v>89</v>
      </c>
      <c r="AN43" s="30">
        <f>IF(AND($AE$28&lt;13,COUNTIF($AO52:$AO54,"Y")=0),"Y","")</f>
      </c>
      <c r="AO43" s="30">
        <f ca="1" t="shared" si="6"/>
      </c>
      <c r="AS43" s="19"/>
      <c r="AT43" s="20"/>
      <c r="AU43" s="19"/>
      <c r="AV43" s="19"/>
      <c r="AW43" s="21"/>
    </row>
    <row r="44" spans="1:49" ht="12" customHeight="1" thickBot="1">
      <c r="A44" s="123">
        <v>47</v>
      </c>
      <c r="B44" s="124" t="s">
        <v>75</v>
      </c>
      <c r="C44" s="166"/>
      <c r="D44" s="142"/>
      <c r="E44" s="142"/>
      <c r="F44" s="142"/>
      <c r="G44" s="124"/>
      <c r="H44" s="327"/>
      <c r="I44" s="328"/>
      <c r="J44" s="489"/>
      <c r="K44" s="490"/>
      <c r="L44" s="490"/>
      <c r="M44" s="490"/>
      <c r="N44" s="491"/>
      <c r="O44" s="492" t="str">
        <f>IF(Q44="Y","Reqd",".")</f>
        <v>.</v>
      </c>
      <c r="P44" s="493"/>
      <c r="Q44" s="127"/>
      <c r="R44" s="361">
        <f>$AS$9</f>
        <v>10</v>
      </c>
      <c r="S44" s="145">
        <f t="shared" si="1"/>
      </c>
      <c r="T44" s="130"/>
      <c r="U44" s="122">
        <f t="shared" si="2"/>
        <v>47</v>
      </c>
      <c r="V44" s="517" t="s">
        <v>90</v>
      </c>
      <c r="Z44" s="30">
        <f ca="1" t="shared" si="3"/>
      </c>
      <c r="AL44" s="169">
        <v>72</v>
      </c>
      <c r="AM44" s="141" t="s">
        <v>91</v>
      </c>
      <c r="AN44" s="30">
        <f>IF(AND($AE$28&lt;13,COUNTIF($AO53:$AO55,"Y")=0),"Y","")</f>
      </c>
      <c r="AO44" s="30">
        <f ca="1" t="shared" si="6"/>
      </c>
      <c r="AS44" s="19"/>
      <c r="AT44" s="20"/>
      <c r="AU44" s="19"/>
      <c r="AV44" s="19"/>
      <c r="AW44" s="21"/>
    </row>
    <row r="45" spans="1:49" ht="12" customHeight="1">
      <c r="A45" s="102">
        <f>IF($R$9="M",48,49)</f>
        <v>48</v>
      </c>
      <c r="B45" s="133" t="str">
        <f>VLOOKUP(A45,$AL$3:$AM$86,2,FALSE)</f>
        <v>Over 30 Men's Singles</v>
      </c>
      <c r="C45" s="154"/>
      <c r="D45" s="103"/>
      <c r="E45" s="103"/>
      <c r="F45" s="103"/>
      <c r="G45" s="104"/>
      <c r="H45" s="326"/>
      <c r="I45" s="326"/>
      <c r="J45" s="148"/>
      <c r="K45" s="147"/>
      <c r="L45" s="147"/>
      <c r="M45" s="147"/>
      <c r="N45" s="148"/>
      <c r="O45" s="148"/>
      <c r="Q45" s="149"/>
      <c r="R45" s="360">
        <f>$AS$8</f>
        <v>20</v>
      </c>
      <c r="S45" s="108">
        <f t="shared" si="1"/>
      </c>
      <c r="T45" s="109"/>
      <c r="U45" s="122">
        <f t="shared" si="2"/>
        <v>48</v>
      </c>
      <c r="V45" s="518"/>
      <c r="Z45" s="30">
        <f ca="1" t="shared" si="3"/>
      </c>
      <c r="AL45" s="169">
        <v>73</v>
      </c>
      <c r="AM45" s="141" t="s">
        <v>287</v>
      </c>
      <c r="AN45" s="30"/>
      <c r="AO45" s="30">
        <f ca="1" t="shared" si="6"/>
      </c>
      <c r="AS45" s="19"/>
      <c r="AT45" s="20"/>
      <c r="AU45" s="19"/>
      <c r="AV45" s="19"/>
      <c r="AW45" s="21"/>
    </row>
    <row r="46" spans="1:49" ht="12" customHeight="1">
      <c r="A46" s="159">
        <f>IF($R$9="M",50,51)</f>
        <v>50</v>
      </c>
      <c r="B46" s="160" t="str">
        <f>VLOOKUP(A46,$AL$3:$AM$86,2,FALSE)</f>
        <v>Over 30 Men's Doubles</v>
      </c>
      <c r="C46" s="161"/>
      <c r="D46" s="162"/>
      <c r="E46" s="162"/>
      <c r="F46" s="162"/>
      <c r="G46" s="160"/>
      <c r="H46" s="329"/>
      <c r="I46" s="349"/>
      <c r="J46" s="486"/>
      <c r="K46" s="487"/>
      <c r="L46" s="487"/>
      <c r="M46" s="487"/>
      <c r="N46" s="488"/>
      <c r="O46" s="494">
        <f>IF(Q46="Y","Reqd","")</f>
      </c>
      <c r="P46" s="495"/>
      <c r="Q46" s="163"/>
      <c r="R46" s="119">
        <f>$AS$9</f>
        <v>10</v>
      </c>
      <c r="S46" s="120">
        <f t="shared" si="1"/>
      </c>
      <c r="T46" s="121"/>
      <c r="U46" s="122">
        <f t="shared" si="2"/>
        <v>50</v>
      </c>
      <c r="V46" s="518"/>
      <c r="Z46" s="30">
        <f ca="1" t="shared" si="3"/>
      </c>
      <c r="AL46" s="169">
        <v>75</v>
      </c>
      <c r="AM46" s="141" t="s">
        <v>288</v>
      </c>
      <c r="AN46" s="30"/>
      <c r="AO46" s="30">
        <f ca="1" t="shared" si="6"/>
      </c>
      <c r="AS46" s="19"/>
      <c r="AT46" s="20"/>
      <c r="AU46" s="19"/>
      <c r="AV46" s="19"/>
      <c r="AW46" s="21"/>
    </row>
    <row r="47" spans="1:49" ht="12" customHeight="1" thickBot="1">
      <c r="A47" s="123">
        <v>52</v>
      </c>
      <c r="B47" s="124" t="s">
        <v>78</v>
      </c>
      <c r="C47" s="166"/>
      <c r="D47" s="142"/>
      <c r="E47" s="142"/>
      <c r="F47" s="142"/>
      <c r="G47" s="124"/>
      <c r="H47" s="327"/>
      <c r="I47" s="328"/>
      <c r="J47" s="489"/>
      <c r="K47" s="490"/>
      <c r="L47" s="490"/>
      <c r="M47" s="490"/>
      <c r="N47" s="491"/>
      <c r="O47" s="492" t="str">
        <f>IF(Q47="Y","Reqd",".")</f>
        <v>.</v>
      </c>
      <c r="P47" s="493"/>
      <c r="Q47" s="127"/>
      <c r="R47" s="361">
        <f>$AS$9</f>
        <v>10</v>
      </c>
      <c r="S47" s="145">
        <f t="shared" si="1"/>
      </c>
      <c r="T47" s="130"/>
      <c r="U47" s="122">
        <f t="shared" si="2"/>
        <v>52</v>
      </c>
      <c r="V47" s="518"/>
      <c r="Z47" s="30">
        <f ca="1" t="shared" si="3"/>
      </c>
      <c r="AL47" s="169">
        <v>77</v>
      </c>
      <c r="AM47" s="141" t="s">
        <v>289</v>
      </c>
      <c r="AN47" s="30"/>
      <c r="AO47" s="30">
        <f ca="1" t="shared" si="6"/>
      </c>
      <c r="AS47" s="19"/>
      <c r="AT47" s="20"/>
      <c r="AU47" s="19"/>
      <c r="AV47" s="19"/>
      <c r="AW47" s="21"/>
    </row>
    <row r="48" spans="1:49" ht="12" customHeight="1">
      <c r="A48" s="102">
        <f>IF($R$9="M",53,54)</f>
        <v>53</v>
      </c>
      <c r="B48" s="133" t="str">
        <f>VLOOKUP(A48,$AL$3:$AM$86,2,FALSE)</f>
        <v>Under 21 Men's Singles</v>
      </c>
      <c r="C48" s="154"/>
      <c r="D48" s="103"/>
      <c r="E48" s="103"/>
      <c r="F48" s="103"/>
      <c r="G48" s="104"/>
      <c r="H48" s="326"/>
      <c r="I48" s="326"/>
      <c r="J48" s="148"/>
      <c r="K48" s="147"/>
      <c r="L48" s="147"/>
      <c r="M48" s="147"/>
      <c r="N48" s="148"/>
      <c r="O48" s="148"/>
      <c r="Q48" s="149"/>
      <c r="R48" s="360">
        <f>$AS$8</f>
        <v>20</v>
      </c>
      <c r="S48" s="108">
        <f t="shared" si="1"/>
      </c>
      <c r="T48" s="109"/>
      <c r="U48" s="122">
        <f t="shared" si="2"/>
        <v>53</v>
      </c>
      <c r="V48" s="518"/>
      <c r="Z48" s="30">
        <f ca="1" t="shared" si="3"/>
      </c>
      <c r="AL48" s="170">
        <v>2</v>
      </c>
      <c r="AM48" s="171" t="s">
        <v>92</v>
      </c>
      <c r="AN48" s="30" t="str">
        <f>IF(COUNTIF($AO53:$AO56,"Y")=0,"Y","")</f>
        <v>Y</v>
      </c>
      <c r="AO48" s="30">
        <f ca="1" t="shared" si="6"/>
      </c>
      <c r="AS48" s="19"/>
      <c r="AT48" s="20"/>
      <c r="AU48" s="19"/>
      <c r="AV48" s="19"/>
      <c r="AW48" s="21"/>
    </row>
    <row r="49" spans="1:49" ht="12" customHeight="1">
      <c r="A49" s="159">
        <f>IF($R$9="M",55,56)</f>
        <v>55</v>
      </c>
      <c r="B49" s="160" t="str">
        <f>VLOOKUP(A49,$AL$3:$AM$86,2,FALSE)</f>
        <v>Under 21 Men's Doubles</v>
      </c>
      <c r="C49" s="161"/>
      <c r="D49" s="162"/>
      <c r="E49" s="162"/>
      <c r="F49" s="162"/>
      <c r="G49" s="160"/>
      <c r="H49" s="329"/>
      <c r="I49" s="349"/>
      <c r="J49" s="486"/>
      <c r="K49" s="487"/>
      <c r="L49" s="487"/>
      <c r="M49" s="487"/>
      <c r="N49" s="488"/>
      <c r="O49" s="494">
        <f>IF(Q49="Y","Reqd","")</f>
      </c>
      <c r="P49" s="495"/>
      <c r="Q49" s="163"/>
      <c r="R49" s="119">
        <f>$AS$9</f>
        <v>10</v>
      </c>
      <c r="S49" s="120">
        <f t="shared" si="1"/>
      </c>
      <c r="T49" s="121"/>
      <c r="U49" s="122">
        <f t="shared" si="2"/>
        <v>55</v>
      </c>
      <c r="V49" s="518"/>
      <c r="Z49" s="30">
        <f ca="1" t="shared" si="3"/>
      </c>
      <c r="AL49" s="140">
        <v>4</v>
      </c>
      <c r="AM49" s="141" t="s">
        <v>93</v>
      </c>
      <c r="AN49" s="30" t="str">
        <f>IF(COUNTIF($AO53:$AO56,"Y")=0,"Y","")</f>
        <v>Y</v>
      </c>
      <c r="AO49" s="30">
        <f ca="1" t="shared" si="6"/>
      </c>
      <c r="AS49" s="19"/>
      <c r="AT49" s="20"/>
      <c r="AU49" s="19"/>
      <c r="AV49" s="19"/>
      <c r="AW49" s="21"/>
    </row>
    <row r="50" spans="1:49" ht="12" customHeight="1" thickBot="1">
      <c r="A50" s="123">
        <v>57</v>
      </c>
      <c r="B50" s="124" t="s">
        <v>81</v>
      </c>
      <c r="C50" s="166"/>
      <c r="D50" s="142"/>
      <c r="E50" s="142"/>
      <c r="F50" s="142"/>
      <c r="G50" s="124"/>
      <c r="H50" s="327"/>
      <c r="I50" s="328"/>
      <c r="J50" s="489"/>
      <c r="K50" s="490"/>
      <c r="L50" s="490"/>
      <c r="M50" s="490"/>
      <c r="N50" s="491"/>
      <c r="O50" s="492" t="str">
        <f>IF(Q50="Y","Reqd",".")</f>
        <v>.</v>
      </c>
      <c r="P50" s="493"/>
      <c r="Q50" s="127"/>
      <c r="R50" s="361">
        <f>$AS$9</f>
        <v>10</v>
      </c>
      <c r="S50" s="145">
        <f t="shared" si="1"/>
      </c>
      <c r="T50" s="130"/>
      <c r="U50" s="122">
        <f t="shared" si="2"/>
        <v>57</v>
      </c>
      <c r="V50" s="518"/>
      <c r="Z50" s="30">
        <f ca="1" t="shared" si="3"/>
      </c>
      <c r="AL50" s="140">
        <v>5</v>
      </c>
      <c r="AM50" s="141" t="s">
        <v>11</v>
      </c>
      <c r="AN50" s="30" t="str">
        <f>IF(COUNTIF($AO53:$AO56,"Y")=0,"Y","")</f>
        <v>Y</v>
      </c>
      <c r="AO50" s="30">
        <f ca="1" t="shared" si="6"/>
      </c>
      <c r="AS50" s="19"/>
      <c r="AT50" s="20"/>
      <c r="AU50" s="19"/>
      <c r="AV50" s="19"/>
      <c r="AW50" s="21"/>
    </row>
    <row r="51" spans="1:49" ht="12" customHeight="1">
      <c r="A51" s="102">
        <f>IF($R$9="M",58,59)</f>
        <v>58</v>
      </c>
      <c r="B51" s="133" t="str">
        <f>VLOOKUP(A51,$AL$3:$AM$86,2,FALSE)</f>
        <v>Under 18 Boy's Singles</v>
      </c>
      <c r="C51" s="154"/>
      <c r="D51" s="103"/>
      <c r="E51" s="103"/>
      <c r="F51" s="103"/>
      <c r="G51" s="104"/>
      <c r="H51" s="326"/>
      <c r="I51" s="326"/>
      <c r="J51" s="148"/>
      <c r="K51" s="147"/>
      <c r="L51" s="147"/>
      <c r="M51" s="147"/>
      <c r="N51" s="148"/>
      <c r="O51" s="148"/>
      <c r="Q51" s="149"/>
      <c r="R51" s="107">
        <f>$AS$10</f>
        <v>20</v>
      </c>
      <c r="S51" s="108">
        <f t="shared" si="1"/>
      </c>
      <c r="T51" s="109"/>
      <c r="U51" s="122">
        <f t="shared" si="2"/>
        <v>58</v>
      </c>
      <c r="V51" s="518"/>
      <c r="Z51" s="30">
        <f ca="1" t="shared" si="3"/>
      </c>
      <c r="AL51" s="140">
        <v>7</v>
      </c>
      <c r="AM51" s="141" t="s">
        <v>94</v>
      </c>
      <c r="AN51" s="30" t="str">
        <f>IF(COUNTIF($AO55:$AO56,"Y")=0,"Y","")</f>
        <v>Y</v>
      </c>
      <c r="AO51" s="30">
        <f ca="1" t="shared" si="6"/>
      </c>
      <c r="AS51" s="19"/>
      <c r="AT51" s="20"/>
      <c r="AU51" s="19"/>
      <c r="AV51" s="19"/>
      <c r="AW51" s="21"/>
    </row>
    <row r="52" spans="1:49" ht="12" customHeight="1">
      <c r="A52" s="159">
        <f>IF($R$9="M",60,61)</f>
        <v>60</v>
      </c>
      <c r="B52" s="160" t="str">
        <f>VLOOKUP(A52,$AL$3:$AM$86,2,FALSE)</f>
        <v>Under 18 Boy's Doubles</v>
      </c>
      <c r="C52" s="161"/>
      <c r="D52" s="162"/>
      <c r="E52" s="162"/>
      <c r="F52" s="162"/>
      <c r="G52" s="160"/>
      <c r="H52" s="329"/>
      <c r="I52" s="349"/>
      <c r="J52" s="486"/>
      <c r="K52" s="487"/>
      <c r="L52" s="487"/>
      <c r="M52" s="487"/>
      <c r="N52" s="488"/>
      <c r="O52" s="494">
        <f>IF(Q52="Y","Reqd","")</f>
      </c>
      <c r="P52" s="495"/>
      <c r="Q52" s="163"/>
      <c r="R52" s="119">
        <f>$AS$11</f>
        <v>10</v>
      </c>
      <c r="S52" s="120">
        <f t="shared" si="1"/>
      </c>
      <c r="T52" s="121"/>
      <c r="U52" s="122">
        <f t="shared" si="2"/>
        <v>60</v>
      </c>
      <c r="V52" s="518"/>
      <c r="Z52" s="30">
        <f ca="1" t="shared" si="3"/>
      </c>
      <c r="AL52" s="140">
        <v>9</v>
      </c>
      <c r="AM52" s="141" t="s">
        <v>95</v>
      </c>
      <c r="AN52" s="30" t="str">
        <f>IF(COUNTIF($AO55:$AO56,"Y")=0,"Y","")</f>
        <v>Y</v>
      </c>
      <c r="AO52" s="30">
        <f ca="1" t="shared" si="6"/>
      </c>
      <c r="AW52" s="87"/>
    </row>
    <row r="53" spans="1:49" ht="12" customHeight="1" thickBot="1">
      <c r="A53" s="345">
        <v>62</v>
      </c>
      <c r="B53" s="346" t="s">
        <v>84</v>
      </c>
      <c r="C53" s="347"/>
      <c r="D53" s="348"/>
      <c r="E53" s="348"/>
      <c r="F53" s="348"/>
      <c r="G53" s="346"/>
      <c r="H53" s="330"/>
      <c r="I53" s="328"/>
      <c r="J53" s="489"/>
      <c r="K53" s="490"/>
      <c r="L53" s="490"/>
      <c r="M53" s="490"/>
      <c r="N53" s="491"/>
      <c r="O53" s="492" t="str">
        <f>IF(Q53="Y","Reqd",".")</f>
        <v>.</v>
      </c>
      <c r="P53" s="493"/>
      <c r="Q53" s="173"/>
      <c r="R53" s="174">
        <f>$AS$11</f>
        <v>10</v>
      </c>
      <c r="S53" s="175">
        <f t="shared" si="1"/>
      </c>
      <c r="T53" s="130"/>
      <c r="U53" s="172">
        <f t="shared" si="2"/>
        <v>62</v>
      </c>
      <c r="V53" s="518"/>
      <c r="Z53" s="30">
        <f ca="1" t="shared" si="3"/>
      </c>
      <c r="AL53" s="140">
        <v>11</v>
      </c>
      <c r="AM53" s="141" t="s">
        <v>96</v>
      </c>
      <c r="AN53" s="30" t="str">
        <f>IF(COUNTIF($AO48:$AO50,"Y")=0,"Y","")</f>
        <v>Y</v>
      </c>
      <c r="AO53" s="30">
        <f ca="1" t="shared" si="6"/>
      </c>
      <c r="AW53" s="87"/>
    </row>
    <row r="54" spans="1:49" ht="13.5" customHeight="1">
      <c r="A54" s="102">
        <f>IF($R$9="M",63,64)</f>
        <v>63</v>
      </c>
      <c r="B54" s="133" t="str">
        <f>VLOOKUP(A54,$AL$3:$AM$92,2,FALSE)</f>
        <v>Under 15 Boy's Singles</v>
      </c>
      <c r="C54" s="154"/>
      <c r="D54" s="103"/>
      <c r="E54" s="103"/>
      <c r="F54" s="103"/>
      <c r="G54" s="104"/>
      <c r="H54" s="301"/>
      <c r="I54" s="301"/>
      <c r="J54" s="148"/>
      <c r="K54" s="147"/>
      <c r="L54" s="147"/>
      <c r="M54" s="147"/>
      <c r="N54" s="148"/>
      <c r="O54" s="148"/>
      <c r="Q54" s="149"/>
      <c r="R54" s="107">
        <f>$AS$10</f>
        <v>20</v>
      </c>
      <c r="S54" s="108">
        <f t="shared" si="1"/>
      </c>
      <c r="T54" s="109"/>
      <c r="U54" s="122">
        <f t="shared" si="2"/>
        <v>63</v>
      </c>
      <c r="V54" s="518"/>
      <c r="Z54" s="30">
        <f ca="1" t="shared" si="3"/>
      </c>
      <c r="AL54" s="140">
        <v>13</v>
      </c>
      <c r="AM54" s="141" t="s">
        <v>97</v>
      </c>
      <c r="AN54" s="30" t="str">
        <f>IF(COUNTIF($AO48:$AO50,"Y")=0,"Y","")</f>
        <v>Y</v>
      </c>
      <c r="AO54" s="30">
        <f ca="1" t="shared" si="6"/>
      </c>
      <c r="AS54" s="19"/>
      <c r="AT54" s="20"/>
      <c r="AU54" s="19"/>
      <c r="AV54" s="19"/>
      <c r="AW54" s="21"/>
    </row>
    <row r="55" spans="1:49" ht="13.5" customHeight="1">
      <c r="A55" s="159">
        <f>IF($R$9="M",65,66)</f>
        <v>65</v>
      </c>
      <c r="B55" s="160" t="str">
        <f>VLOOKUP(A55,$AL$3:$AM$92,2,FALSE)</f>
        <v>Under 15 Boy's Doubles</v>
      </c>
      <c r="C55" s="161"/>
      <c r="D55" s="162"/>
      <c r="E55" s="162"/>
      <c r="F55" s="162"/>
      <c r="G55" s="160"/>
      <c r="H55" s="329"/>
      <c r="I55" s="349"/>
      <c r="J55" s="486"/>
      <c r="K55" s="487"/>
      <c r="L55" s="487"/>
      <c r="M55" s="487"/>
      <c r="N55" s="488"/>
      <c r="O55" s="494">
        <f>IF(Q55="Y","Reqd","")</f>
      </c>
      <c r="P55" s="495"/>
      <c r="Q55" s="163"/>
      <c r="R55" s="119">
        <f>$AS$11</f>
        <v>10</v>
      </c>
      <c r="S55" s="120">
        <f t="shared" si="1"/>
      </c>
      <c r="T55" s="121"/>
      <c r="U55" s="122">
        <f t="shared" si="2"/>
        <v>65</v>
      </c>
      <c r="V55" s="518"/>
      <c r="Z55" s="30">
        <f ca="1" t="shared" si="3"/>
      </c>
      <c r="AA55" s="15"/>
      <c r="AB55" s="15"/>
      <c r="AC55" s="178"/>
      <c r="AL55" s="140">
        <v>15</v>
      </c>
      <c r="AM55" s="141" t="s">
        <v>99</v>
      </c>
      <c r="AN55" s="30" t="str">
        <f>IF(COUNTIF($AO48:$AO52,"Y")=0,"Y","")</f>
        <v>Y</v>
      </c>
      <c r="AO55" s="30">
        <f ca="1" t="shared" si="6"/>
      </c>
      <c r="AS55" s="19"/>
      <c r="AT55" s="20"/>
      <c r="AU55" s="19"/>
      <c r="AV55" s="19"/>
      <c r="AW55" s="21"/>
    </row>
    <row r="56" spans="1:49" ht="13.5" customHeight="1" thickBot="1">
      <c r="A56" s="123">
        <v>67</v>
      </c>
      <c r="B56" s="124" t="s">
        <v>87</v>
      </c>
      <c r="C56" s="166"/>
      <c r="D56" s="142"/>
      <c r="E56" s="142"/>
      <c r="F56" s="142"/>
      <c r="G56" s="124"/>
      <c r="H56" s="327"/>
      <c r="I56" s="328"/>
      <c r="J56" s="489"/>
      <c r="K56" s="490"/>
      <c r="L56" s="490"/>
      <c r="M56" s="490"/>
      <c r="N56" s="491"/>
      <c r="O56" s="492" t="str">
        <f>IF(Q56="Y","Reqd",".")</f>
        <v>.</v>
      </c>
      <c r="P56" s="493"/>
      <c r="Q56" s="173"/>
      <c r="R56" s="174">
        <f>$AS$11</f>
        <v>10</v>
      </c>
      <c r="S56" s="175">
        <f t="shared" si="1"/>
      </c>
      <c r="T56" s="130"/>
      <c r="U56" s="172">
        <f t="shared" si="2"/>
        <v>67</v>
      </c>
      <c r="V56" s="518"/>
      <c r="Z56" s="30">
        <f ca="1" t="shared" si="3"/>
      </c>
      <c r="AL56" s="140">
        <v>17</v>
      </c>
      <c r="AM56" s="141" t="s">
        <v>100</v>
      </c>
      <c r="AN56" s="30" t="str">
        <f>IF(COUNTIF($AO48:$AO52,"Y")=0,"Y","")</f>
        <v>Y</v>
      </c>
      <c r="AO56" s="30">
        <f ca="1" t="shared" si="6"/>
      </c>
      <c r="AS56" s="19"/>
      <c r="AT56" s="20"/>
      <c r="AU56" s="19"/>
      <c r="AV56" s="19"/>
      <c r="AW56" s="21"/>
    </row>
    <row r="57" spans="1:49" ht="13.5" customHeight="1">
      <c r="A57" s="102">
        <f>IF($R$9="M",68,69)</f>
        <v>68</v>
      </c>
      <c r="B57" s="176" t="str">
        <f>VLOOKUP(A57,$AL$3:$AM$92,2,FALSE)</f>
        <v>Under 13 Boy's Singles</v>
      </c>
      <c r="C57" s="154"/>
      <c r="D57" s="103"/>
      <c r="E57" s="103"/>
      <c r="F57" s="103"/>
      <c r="G57" s="104"/>
      <c r="H57" s="326"/>
      <c r="I57" s="326"/>
      <c r="J57" s="148"/>
      <c r="K57" s="147"/>
      <c r="L57" s="147"/>
      <c r="M57" s="147"/>
      <c r="N57" s="148"/>
      <c r="O57" s="148"/>
      <c r="Q57" s="149"/>
      <c r="R57" s="107">
        <f>$AS$10</f>
        <v>20</v>
      </c>
      <c r="S57" s="108">
        <f aca="true" t="shared" si="7" ref="S57:S62">IF(AND(T57="Y",Z57="Y"),R57,"")</f>
      </c>
      <c r="T57" s="109"/>
      <c r="U57" s="172">
        <f t="shared" si="2"/>
        <v>68</v>
      </c>
      <c r="V57" s="518"/>
      <c r="Z57" s="30"/>
      <c r="AL57" s="37">
        <v>19</v>
      </c>
      <c r="AM57" s="38" t="s">
        <v>101</v>
      </c>
      <c r="AN57" s="30">
        <f>IF(AND($AE$26&gt;=75,$AE$26&lt;=108,COUNTIF(AO66:AO77,"Y")=0),"Y","")</f>
      </c>
      <c r="AO57" s="30">
        <f ca="1" t="shared" si="6"/>
      </c>
      <c r="AS57" s="19"/>
      <c r="AT57" s="20"/>
      <c r="AU57" s="19"/>
      <c r="AV57" s="19"/>
      <c r="AW57" s="21"/>
    </row>
    <row r="58" spans="1:49" ht="13.5" customHeight="1">
      <c r="A58" s="159">
        <f>IF($R$9="M",70,71)</f>
        <v>70</v>
      </c>
      <c r="B58" s="177" t="str">
        <f>VLOOKUP(A58,$AL$3:$AM$92,2,FALSE)</f>
        <v>Under 13 Boy's Doubles</v>
      </c>
      <c r="C58" s="161"/>
      <c r="D58" s="162"/>
      <c r="E58" s="162"/>
      <c r="F58" s="162"/>
      <c r="G58" s="160"/>
      <c r="H58" s="329"/>
      <c r="I58" s="349"/>
      <c r="J58" s="486"/>
      <c r="K58" s="487"/>
      <c r="L58" s="487"/>
      <c r="M58" s="487"/>
      <c r="N58" s="488"/>
      <c r="O58" s="494">
        <f>IF(Q58="Y","Reqd","")</f>
      </c>
      <c r="P58" s="495"/>
      <c r="Q58" s="163"/>
      <c r="R58" s="119">
        <f>$AS$11</f>
        <v>10</v>
      </c>
      <c r="S58" s="120">
        <f t="shared" si="7"/>
      </c>
      <c r="T58" s="121"/>
      <c r="U58" s="172">
        <f t="shared" si="2"/>
        <v>70</v>
      </c>
      <c r="V58" s="518"/>
      <c r="Z58" s="30"/>
      <c r="AL58" s="37">
        <v>21</v>
      </c>
      <c r="AM58" s="38" t="s">
        <v>102</v>
      </c>
      <c r="AN58" s="30">
        <f>IF(AND($AE$26&gt;=75,$AE$26&lt;=108,COUNTIF(AO67:AO78,"Y")=0),"Y","")</f>
      </c>
      <c r="AO58" s="30">
        <f ca="1" t="shared" si="6"/>
      </c>
      <c r="AS58" s="19"/>
      <c r="AT58" s="20"/>
      <c r="AU58" s="19"/>
      <c r="AV58" s="19"/>
      <c r="AW58" s="21"/>
    </row>
    <row r="59" spans="1:49" ht="13.5" customHeight="1" thickBot="1">
      <c r="A59" s="123">
        <v>72</v>
      </c>
      <c r="B59" s="124" t="s">
        <v>91</v>
      </c>
      <c r="C59" s="166"/>
      <c r="D59" s="142"/>
      <c r="E59" s="142"/>
      <c r="F59" s="142"/>
      <c r="G59" s="124"/>
      <c r="H59" s="327"/>
      <c r="I59" s="328"/>
      <c r="J59" s="489"/>
      <c r="K59" s="490"/>
      <c r="L59" s="490"/>
      <c r="M59" s="490"/>
      <c r="N59" s="491"/>
      <c r="O59" s="492" t="str">
        <f>IF(Q59="Y","Reqd",".")</f>
        <v>.</v>
      </c>
      <c r="P59" s="493"/>
      <c r="Q59" s="127"/>
      <c r="R59" s="174">
        <f>$AS$11</f>
        <v>10</v>
      </c>
      <c r="S59" s="145">
        <f t="shared" si="7"/>
      </c>
      <c r="T59" s="179"/>
      <c r="U59" s="172">
        <f t="shared" si="2"/>
        <v>72</v>
      </c>
      <c r="V59" s="518"/>
      <c r="Z59" s="30"/>
      <c r="AL59" s="37">
        <v>22</v>
      </c>
      <c r="AM59" s="38" t="s">
        <v>41</v>
      </c>
      <c r="AN59" s="30">
        <f>IF(AND($AE$26&gt;=75,$AE$26&lt;=108,COUNTIF(AO68:AO79,"Y")=0),"Y","")</f>
      </c>
      <c r="AO59" s="30">
        <f ca="1" t="shared" si="6"/>
      </c>
      <c r="AS59" s="19"/>
      <c r="AT59" s="20"/>
      <c r="AU59" s="19"/>
      <c r="AV59" s="19"/>
      <c r="AW59" s="21"/>
    </row>
    <row r="60" spans="1:49" ht="12.75" customHeight="1">
      <c r="A60" s="102">
        <f>IF($R$9="M",73,74)</f>
        <v>73</v>
      </c>
      <c r="B60" s="176" t="str">
        <f>VLOOKUP(A60,$AL$3:$AM$95,2,FALSE)</f>
        <v>Under 11 Boy's Singles</v>
      </c>
      <c r="C60" s="154"/>
      <c r="D60" s="103"/>
      <c r="E60" s="103"/>
      <c r="F60" s="103"/>
      <c r="G60" s="104"/>
      <c r="H60" s="326"/>
      <c r="I60" s="326"/>
      <c r="J60" s="148"/>
      <c r="K60" s="147"/>
      <c r="L60" s="147"/>
      <c r="M60" s="147"/>
      <c r="N60" s="148"/>
      <c r="O60" s="148"/>
      <c r="Q60" s="149"/>
      <c r="R60" s="107">
        <f>$AS$10</f>
        <v>20</v>
      </c>
      <c r="S60" s="108">
        <f t="shared" si="7"/>
      </c>
      <c r="T60" s="109"/>
      <c r="U60" s="122">
        <f t="shared" si="2"/>
        <v>73</v>
      </c>
      <c r="V60" s="518"/>
      <c r="Z60" s="30">
        <f ca="1" t="shared" si="3"/>
      </c>
      <c r="AL60" s="37"/>
      <c r="AM60" s="38"/>
      <c r="AN60" s="30"/>
      <c r="AO60" s="30"/>
      <c r="AS60" s="19"/>
      <c r="AT60" s="20"/>
      <c r="AU60" s="19"/>
      <c r="AV60" s="19"/>
      <c r="AW60" s="21"/>
    </row>
    <row r="61" spans="1:49" ht="13.5" customHeight="1">
      <c r="A61" s="159">
        <f>IF($R$9="M",75,76)</f>
        <v>75</v>
      </c>
      <c r="B61" s="177" t="str">
        <f>VLOOKUP(A61,$AL$3:$AM$95,2,FALSE)</f>
        <v>Under 11 Boy's Doubles</v>
      </c>
      <c r="C61" s="161"/>
      <c r="D61" s="162"/>
      <c r="E61" s="162"/>
      <c r="F61" s="162"/>
      <c r="G61" s="160"/>
      <c r="H61" s="329"/>
      <c r="I61" s="349"/>
      <c r="J61" s="486"/>
      <c r="K61" s="487"/>
      <c r="L61" s="487"/>
      <c r="M61" s="487"/>
      <c r="N61" s="488"/>
      <c r="O61" s="494">
        <f>IF(Q61="Y","Reqd","")</f>
      </c>
      <c r="P61" s="495"/>
      <c r="Q61" s="163"/>
      <c r="R61" s="119">
        <f>$AS$11</f>
        <v>10</v>
      </c>
      <c r="S61" s="120">
        <f t="shared" si="7"/>
      </c>
      <c r="T61" s="121"/>
      <c r="U61" s="122">
        <f t="shared" si="2"/>
        <v>75</v>
      </c>
      <c r="V61" s="518"/>
      <c r="Z61" s="30">
        <f ca="1" t="shared" si="3"/>
      </c>
      <c r="AL61" s="37"/>
      <c r="AM61" s="38"/>
      <c r="AN61" s="30"/>
      <c r="AO61" s="30"/>
      <c r="AS61" s="19"/>
      <c r="AT61" s="20"/>
      <c r="AU61" s="19"/>
      <c r="AV61" s="19"/>
      <c r="AW61" s="21"/>
    </row>
    <row r="62" spans="1:49" ht="13.5" customHeight="1" thickBot="1">
      <c r="A62" s="123">
        <v>77</v>
      </c>
      <c r="B62" s="124" t="s">
        <v>289</v>
      </c>
      <c r="C62" s="166"/>
      <c r="D62" s="142"/>
      <c r="E62" s="142"/>
      <c r="F62" s="142"/>
      <c r="G62" s="124"/>
      <c r="H62" s="327"/>
      <c r="I62" s="328"/>
      <c r="J62" s="489"/>
      <c r="K62" s="490"/>
      <c r="L62" s="490"/>
      <c r="M62" s="490"/>
      <c r="N62" s="491"/>
      <c r="O62" s="492" t="str">
        <f>IF(Q62="Y","Reqd",".")</f>
        <v>.</v>
      </c>
      <c r="P62" s="493"/>
      <c r="Q62" s="127"/>
      <c r="R62" s="174">
        <f>$AS$11</f>
        <v>10</v>
      </c>
      <c r="S62" s="145">
        <f t="shared" si="7"/>
      </c>
      <c r="T62" s="179"/>
      <c r="U62" s="123">
        <f t="shared" si="2"/>
        <v>77</v>
      </c>
      <c r="V62" s="519"/>
      <c r="Z62" s="30">
        <f ca="1" t="shared" si="3"/>
      </c>
      <c r="AL62" s="37"/>
      <c r="AM62" s="38"/>
      <c r="AN62" s="30"/>
      <c r="AO62" s="30"/>
      <c r="AS62" s="19"/>
      <c r="AT62" s="20"/>
      <c r="AU62" s="19"/>
      <c r="AV62" s="19"/>
      <c r="AW62" s="21"/>
    </row>
    <row r="63" spans="1:49" ht="13.5" customHeight="1">
      <c r="A63" s="180"/>
      <c r="B63" s="181" t="s">
        <v>105</v>
      </c>
      <c r="C63" s="182"/>
      <c r="D63" s="183"/>
      <c r="E63" s="183"/>
      <c r="F63" s="183"/>
      <c r="G63" s="184"/>
      <c r="H63" s="185"/>
      <c r="I63" s="186"/>
      <c r="J63" s="187"/>
      <c r="K63" s="188"/>
      <c r="L63" s="188"/>
      <c r="M63" s="188"/>
      <c r="N63" s="188"/>
      <c r="O63" s="189"/>
      <c r="P63" s="190"/>
      <c r="Q63" s="191"/>
      <c r="R63" s="192"/>
      <c r="S63" s="193">
        <v>5</v>
      </c>
      <c r="T63" s="194"/>
      <c r="U63" s="122"/>
      <c r="V63" s="195"/>
      <c r="W63" s="196"/>
      <c r="X63" s="197"/>
      <c r="Y63" s="196"/>
      <c r="Z63" s="168"/>
      <c r="AA63" s="196"/>
      <c r="AB63" s="196"/>
      <c r="AC63" s="196"/>
      <c r="AD63" s="196"/>
      <c r="AE63" s="196"/>
      <c r="AF63" s="196"/>
      <c r="AG63" s="196"/>
      <c r="AH63" s="196"/>
      <c r="AI63" s="196"/>
      <c r="AJ63" s="196"/>
      <c r="AK63" s="196"/>
      <c r="AL63" s="37">
        <v>24</v>
      </c>
      <c r="AM63" s="38" t="s">
        <v>103</v>
      </c>
      <c r="AN63" s="30">
        <f>IF(AND($AE$26&gt;=70,$AE$26&lt;=108,COUNTIF(AO69:AO77,"Y")=0),"Y","")</f>
      </c>
      <c r="AO63" s="30">
        <f aca="true" ca="1" t="shared" si="8" ref="AO63:AO95">IF(ISERROR(MATCH($AL63,$U$18:$U$62,0)),"",TRIM(OFFSET($U$17,MATCH($AL63,$U$18:$U$62,0),-1)))</f>
      </c>
      <c r="AS63" s="19"/>
      <c r="AT63" s="20"/>
      <c r="AU63" s="19"/>
      <c r="AV63" s="19"/>
      <c r="AW63" s="21"/>
    </row>
    <row r="64" spans="1:49" s="196" customFormat="1" ht="9.75" customHeight="1">
      <c r="A64" s="512"/>
      <c r="B64" s="513"/>
      <c r="C64" s="513"/>
      <c r="D64" s="513"/>
      <c r="E64" s="513"/>
      <c r="F64" s="513"/>
      <c r="G64" s="513"/>
      <c r="H64" s="513"/>
      <c r="I64" s="513"/>
      <c r="J64" s="513"/>
      <c r="K64" s="513"/>
      <c r="L64" s="513"/>
      <c r="M64" s="513"/>
      <c r="N64" s="514"/>
      <c r="O64" s="496" t="s">
        <v>107</v>
      </c>
      <c r="P64" s="497"/>
      <c r="Q64" s="497"/>
      <c r="R64" s="498"/>
      <c r="S64" s="508">
        <f>IF(SUM(S18:S63)&gt;5,SUM(S18:S63),"")</f>
      </c>
      <c r="T64" s="509"/>
      <c r="U64" s="80"/>
      <c r="V64" s="198"/>
      <c r="W64" s="168"/>
      <c r="X64" s="199"/>
      <c r="Y64" s="168"/>
      <c r="Z64"/>
      <c r="AA64" s="168"/>
      <c r="AB64" s="168"/>
      <c r="AC64" s="168"/>
      <c r="AD64" s="168"/>
      <c r="AE64" s="168"/>
      <c r="AF64" s="168"/>
      <c r="AG64" s="168"/>
      <c r="AH64" s="168"/>
      <c r="AI64" s="168"/>
      <c r="AJ64" s="168"/>
      <c r="AK64" s="168"/>
      <c r="AL64" s="37">
        <v>26</v>
      </c>
      <c r="AM64" s="38" t="s">
        <v>104</v>
      </c>
      <c r="AN64" s="30">
        <f>IF(AND($AE$26&gt;=70,$AE$26&lt;=108,COUNTIF(AO70:AO78,"Y")=0),"Y","")</f>
      </c>
      <c r="AO64" s="30">
        <f ca="1" t="shared" si="8"/>
      </c>
      <c r="AS64" s="200"/>
      <c r="AT64" s="201"/>
      <c r="AU64" s="200"/>
      <c r="AV64" s="200"/>
      <c r="AW64" s="202"/>
    </row>
    <row r="65" spans="1:49" s="168" customFormat="1" ht="9.75" customHeight="1" thickBot="1">
      <c r="A65" s="203" t="s">
        <v>109</v>
      </c>
      <c r="B65" s="204"/>
      <c r="C65" s="204"/>
      <c r="D65" s="204"/>
      <c r="E65" s="204"/>
      <c r="F65" s="515" t="s">
        <v>36</v>
      </c>
      <c r="G65" s="516"/>
      <c r="H65" s="516"/>
      <c r="I65" s="516"/>
      <c r="J65" s="516"/>
      <c r="K65" s="516"/>
      <c r="L65" s="516"/>
      <c r="M65" s="204"/>
      <c r="N65" s="205"/>
      <c r="O65" s="499"/>
      <c r="P65" s="500"/>
      <c r="Q65" s="500"/>
      <c r="R65" s="501"/>
      <c r="S65" s="510"/>
      <c r="T65" s="511"/>
      <c r="U65" s="207"/>
      <c r="V65" s="206"/>
      <c r="W65"/>
      <c r="X65" s="7"/>
      <c r="Y65"/>
      <c r="Z65"/>
      <c r="AA65"/>
      <c r="AB65"/>
      <c r="AC65"/>
      <c r="AD65"/>
      <c r="AE65"/>
      <c r="AF65"/>
      <c r="AG65"/>
      <c r="AH65"/>
      <c r="AI65"/>
      <c r="AJ65"/>
      <c r="AK65"/>
      <c r="AL65" s="37">
        <v>27</v>
      </c>
      <c r="AM65" s="38" t="s">
        <v>51</v>
      </c>
      <c r="AN65" s="30">
        <f>IF(AND($AE$26&gt;=70,$AE$26&lt;=108,COUNTIF(AO71:AO79,"Y")=0),"Y","")</f>
      </c>
      <c r="AO65" s="30">
        <f ca="1" t="shared" si="8"/>
      </c>
      <c r="AS65" s="200"/>
      <c r="AT65" s="201"/>
      <c r="AU65" s="200"/>
      <c r="AV65" s="200"/>
      <c r="AW65" s="202"/>
    </row>
    <row r="66" spans="1:49" ht="13.5" thickTop="1">
      <c r="A66" s="208" t="s">
        <v>110</v>
      </c>
      <c r="B66" s="209"/>
      <c r="C66" s="209"/>
      <c r="D66" s="209"/>
      <c r="E66" s="209"/>
      <c r="F66" s="209"/>
      <c r="G66" s="209"/>
      <c r="H66" s="209"/>
      <c r="I66" s="209"/>
      <c r="J66" s="209"/>
      <c r="K66" s="209"/>
      <c r="L66" s="209"/>
      <c r="M66" s="209"/>
      <c r="N66" s="210"/>
      <c r="O66" s="502" t="s">
        <v>111</v>
      </c>
      <c r="P66" s="503"/>
      <c r="Q66" s="503"/>
      <c r="R66" s="503"/>
      <c r="S66" s="503"/>
      <c r="T66" s="503"/>
      <c r="U66" s="503"/>
      <c r="V66" s="504"/>
      <c r="AL66" s="37">
        <v>29</v>
      </c>
      <c r="AM66" s="38" t="s">
        <v>106</v>
      </c>
      <c r="AN66" s="30">
        <f>IF(AND($AE$26&gt;=65,$AE$26&lt;=108,COUNTIF(AO72:AO77,"Y")=0),"Y","")</f>
      </c>
      <c r="AO66" s="30">
        <f ca="1" t="shared" si="8"/>
      </c>
      <c r="AS66" s="19"/>
      <c r="AT66" s="20"/>
      <c r="AU66" s="19"/>
      <c r="AV66" s="19"/>
      <c r="AW66" s="21"/>
    </row>
    <row r="67" spans="1:49" ht="9.75" customHeight="1">
      <c r="A67" s="211" t="s">
        <v>253</v>
      </c>
      <c r="B67" s="212"/>
      <c r="C67" s="212"/>
      <c r="D67" s="212"/>
      <c r="E67" s="212"/>
      <c r="F67" s="213"/>
      <c r="G67" s="212"/>
      <c r="H67" s="214"/>
      <c r="I67" s="215"/>
      <c r="J67" s="212"/>
      <c r="K67" s="212"/>
      <c r="L67" s="216"/>
      <c r="M67" s="212"/>
      <c r="N67" s="217"/>
      <c r="O67" s="505"/>
      <c r="P67" s="506"/>
      <c r="Q67" s="506"/>
      <c r="R67" s="506"/>
      <c r="S67" s="506"/>
      <c r="T67" s="506"/>
      <c r="U67" s="506"/>
      <c r="V67" s="507"/>
      <c r="AL67" s="37">
        <v>31</v>
      </c>
      <c r="AM67" s="38" t="s">
        <v>108</v>
      </c>
      <c r="AN67" s="30">
        <f>IF(AND($AE$26&gt;=65,$AE$26&lt;=108,COUNTIF(AO73:AO78,"Y")=0),"Y","")</f>
      </c>
      <c r="AO67" s="30">
        <f ca="1" t="shared" si="8"/>
      </c>
      <c r="AS67" s="19"/>
      <c r="AT67" s="20"/>
      <c r="AU67" s="19"/>
      <c r="AV67" s="19"/>
      <c r="AW67" s="21"/>
    </row>
    <row r="68" spans="1:49" ht="12.75">
      <c r="A68" s="220" t="s">
        <v>114</v>
      </c>
      <c r="B68" s="17"/>
      <c r="C68" s="17"/>
      <c r="D68" s="17"/>
      <c r="E68" s="17"/>
      <c r="F68" s="17"/>
      <c r="G68" s="17"/>
      <c r="H68" s="17"/>
      <c r="I68" s="8"/>
      <c r="J68" s="8"/>
      <c r="K68" s="8"/>
      <c r="L68" s="558" t="str">
        <f>AS17</f>
        <v>shonacudby@xtra.co.nz</v>
      </c>
      <c r="M68" s="558"/>
      <c r="N68" s="558"/>
      <c r="O68" s="558"/>
      <c r="P68" s="558"/>
      <c r="Q68" s="558"/>
      <c r="R68" s="558"/>
      <c r="S68" s="558"/>
      <c r="T68" s="8"/>
      <c r="U68" s="8"/>
      <c r="V68" s="8"/>
      <c r="AL68" s="37">
        <v>32</v>
      </c>
      <c r="AM68" s="38" t="s">
        <v>58</v>
      </c>
      <c r="AN68" s="30">
        <f>IF(AND($AE$26&gt;=65,$AE$26&lt;=108,COUNTIF(AO74:AO79,"Y")=0),"Y","")</f>
      </c>
      <c r="AO68" s="30">
        <f ca="1" t="shared" si="8"/>
      </c>
      <c r="AT68" s="20"/>
      <c r="AU68" s="19"/>
      <c r="AV68" s="19"/>
      <c r="AW68" s="21"/>
    </row>
    <row r="69" spans="1:49" s="221" customFormat="1" ht="13.5" customHeight="1">
      <c r="A69"/>
      <c r="B69"/>
      <c r="C69"/>
      <c r="D69"/>
      <c r="E69"/>
      <c r="F69"/>
      <c r="G69"/>
      <c r="H69"/>
      <c r="I69" s="8"/>
      <c r="J69" s="8"/>
      <c r="K69" s="8"/>
      <c r="L69" s="8"/>
      <c r="M69" s="8"/>
      <c r="N69" s="8"/>
      <c r="O69" s="8"/>
      <c r="P69" s="8"/>
      <c r="Q69" s="8"/>
      <c r="R69" s="8"/>
      <c r="S69" s="8"/>
      <c r="T69" s="8"/>
      <c r="U69" s="8"/>
      <c r="V69" s="8"/>
      <c r="W69"/>
      <c r="X69" s="7"/>
      <c r="Y69"/>
      <c r="Z69"/>
      <c r="AA69"/>
      <c r="AB69"/>
      <c r="AC69"/>
      <c r="AD69"/>
      <c r="AE69"/>
      <c r="AF69"/>
      <c r="AG69"/>
      <c r="AH69"/>
      <c r="AI69"/>
      <c r="AJ69"/>
      <c r="AK69"/>
      <c r="AL69" s="140">
        <v>34</v>
      </c>
      <c r="AM69" s="141" t="s">
        <v>112</v>
      </c>
      <c r="AN69" s="30">
        <f>IF(AND($AE$26&gt;=60,$AE$26&lt;=108,COUNTIF(AO75:AO77,"Y")=0),"Y","")</f>
      </c>
      <c r="AO69" s="30">
        <f ca="1" t="shared" si="8"/>
      </c>
      <c r="AS69" s="222"/>
      <c r="AT69" s="223"/>
      <c r="AU69" s="222"/>
      <c r="AV69" s="222"/>
      <c r="AW69" s="224"/>
    </row>
    <row r="70" spans="38:49" ht="8.25" customHeight="1">
      <c r="AL70" s="140">
        <v>36</v>
      </c>
      <c r="AM70" s="141" t="s">
        <v>113</v>
      </c>
      <c r="AN70" s="30">
        <f>IF(AND($AE$26&gt;=60,$AE$26&lt;=108,COUNTIF(AO76:AO78,"Y")=0),"Y","")</f>
      </c>
      <c r="AO70" s="30">
        <f ca="1" t="shared" si="8"/>
      </c>
      <c r="AS70" s="19"/>
      <c r="AT70" s="20"/>
      <c r="AU70" s="19"/>
      <c r="AV70" s="19"/>
      <c r="AW70" s="21"/>
    </row>
    <row r="71" spans="38:49" ht="12.75">
      <c r="AL71" s="218">
        <v>37</v>
      </c>
      <c r="AM71" s="219" t="s">
        <v>64</v>
      </c>
      <c r="AN71" s="30">
        <f>IF(AND($AE$26&gt;=60,$AE$26&lt;=108,COUNTIF(AO77:AO79,"Y")=0),"Y","")</f>
      </c>
      <c r="AO71" s="30">
        <f ca="1" t="shared" si="8"/>
      </c>
      <c r="AS71" s="19"/>
      <c r="AT71" s="20"/>
      <c r="AU71" s="19"/>
      <c r="AV71" s="19"/>
      <c r="AW71" s="21"/>
    </row>
    <row r="72" spans="38:49" ht="12.75">
      <c r="AL72" s="140">
        <v>39</v>
      </c>
      <c r="AM72" s="141" t="s">
        <v>115</v>
      </c>
      <c r="AN72" s="30">
        <f>IF(AND($AE$26&gt;=50,$AE$26&lt;=108,COUNTIF(AO78:AO80,"Y")=0),"Y","")</f>
      </c>
      <c r="AO72" s="30">
        <f ca="1" t="shared" si="8"/>
      </c>
      <c r="AS72" s="19"/>
      <c r="AT72" s="20"/>
      <c r="AU72" s="19"/>
      <c r="AV72" s="19"/>
      <c r="AW72" s="21"/>
    </row>
    <row r="73" spans="38:49" ht="12.75">
      <c r="AL73" s="140">
        <v>41</v>
      </c>
      <c r="AM73" s="141" t="s">
        <v>116</v>
      </c>
      <c r="AN73" s="30">
        <f>IF(AND($AE$26&gt;=50,$AE$26&lt;=108,COUNTIF(AO79:AO81,"Y")=0),"Y","")</f>
      </c>
      <c r="AO73" s="30">
        <f ca="1" t="shared" si="8"/>
      </c>
      <c r="AS73" s="19"/>
      <c r="AT73" s="20"/>
      <c r="AU73" s="19"/>
      <c r="AV73" s="19"/>
      <c r="AW73" s="21"/>
    </row>
    <row r="74" spans="38:49" ht="12.75">
      <c r="AL74" s="140">
        <v>42</v>
      </c>
      <c r="AM74" s="141" t="s">
        <v>70</v>
      </c>
      <c r="AN74" s="30">
        <f>IF(AND($AE$26&gt;=50,$AE$26&lt;=108,COUNTIF(AO80:AO82,"Y")=0),"Y","")</f>
      </c>
      <c r="AO74" s="30">
        <f ca="1" t="shared" si="8"/>
      </c>
      <c r="AS74" s="19"/>
      <c r="AT74" s="20"/>
      <c r="AU74" s="19"/>
      <c r="AV74" s="19"/>
      <c r="AW74" s="21"/>
    </row>
    <row r="75" spans="38:49" ht="12.75">
      <c r="AL75" s="140">
        <v>44</v>
      </c>
      <c r="AM75" s="141" t="s">
        <v>117</v>
      </c>
      <c r="AN75" s="30">
        <f>IF(AND($AE$26&gt;=40,$AE$26&lt;=108,COUNTIF(AO81:AO86,"Y")=0),"Y","")</f>
      </c>
      <c r="AO75" s="30">
        <f ca="1" t="shared" si="8"/>
      </c>
      <c r="AS75" s="19"/>
      <c r="AT75" s="20"/>
      <c r="AU75" s="19"/>
      <c r="AV75" s="19"/>
      <c r="AW75" s="21"/>
    </row>
    <row r="76" spans="38:49" ht="12.75">
      <c r="AL76" s="140">
        <v>46</v>
      </c>
      <c r="AM76" s="141" t="s">
        <v>118</v>
      </c>
      <c r="AN76" s="30">
        <f>IF(AND($AE$26&gt;=40,$AE$26&lt;=108,COUNTIF(AO82:AO87,"Y")=0),"Y","")</f>
      </c>
      <c r="AO76" s="30">
        <f ca="1" t="shared" si="8"/>
      </c>
      <c r="AS76" s="19"/>
      <c r="AT76" s="20"/>
      <c r="AU76" s="19"/>
      <c r="AV76" s="19"/>
      <c r="AW76" s="21"/>
    </row>
    <row r="77" spans="38:49" ht="12.75">
      <c r="AL77" s="140">
        <v>47</v>
      </c>
      <c r="AM77" s="141" t="s">
        <v>75</v>
      </c>
      <c r="AN77" s="30">
        <f>IF(AND($AE$26&gt;=40,$AE$26&lt;=108,COUNTIF(AO83:AO88,"Y")=0),"Y","")</f>
      </c>
      <c r="AO77" s="30">
        <f ca="1" t="shared" si="8"/>
      </c>
      <c r="AS77" s="19"/>
      <c r="AT77" s="20"/>
      <c r="AU77" s="19"/>
      <c r="AV77" s="19"/>
      <c r="AW77" s="21"/>
    </row>
    <row r="78" spans="38:49" ht="12.75">
      <c r="AL78" s="140">
        <v>49</v>
      </c>
      <c r="AM78" s="141" t="s">
        <v>119</v>
      </c>
      <c r="AN78" s="30">
        <f>IF(AND(AE$26&gt;=30,AE$26&lt;=108,COUNTIF(AP75:AP76,"Y")=0),"Y","")</f>
      </c>
      <c r="AO78" s="30">
        <f ca="1" t="shared" si="8"/>
      </c>
      <c r="AS78" s="19"/>
      <c r="AT78" s="20"/>
      <c r="AU78" s="19"/>
      <c r="AV78" s="19"/>
      <c r="AW78" s="21"/>
    </row>
    <row r="79" spans="38:49" ht="12.75">
      <c r="AL79" s="140">
        <v>51</v>
      </c>
      <c r="AM79" s="141" t="s">
        <v>120</v>
      </c>
      <c r="AN79" s="30">
        <f>IF(AND(AE$26&gt;=30,AE$26&lt;=108,COUNTIF(AP76:AP77,"Y")=0),"Y","")</f>
      </c>
      <c r="AO79" s="30">
        <f ca="1" t="shared" si="8"/>
      </c>
      <c r="AS79" s="19"/>
      <c r="AT79" s="20"/>
      <c r="AU79" s="19"/>
      <c r="AV79" s="19"/>
      <c r="AW79" s="21"/>
    </row>
    <row r="80" spans="38:49" ht="12.75">
      <c r="AL80" s="140">
        <v>52</v>
      </c>
      <c r="AM80" s="141" t="s">
        <v>78</v>
      </c>
      <c r="AN80" s="30">
        <f>IF(AND(AE$26&gt;=30,AE$26&lt;=108,COUNTIF(AP77:AP78,"Y")=0),"Y","")</f>
      </c>
      <c r="AO80" s="30">
        <f ca="1" t="shared" si="8"/>
      </c>
      <c r="AS80" s="19"/>
      <c r="AT80" s="20"/>
      <c r="AU80" s="19"/>
      <c r="AV80" s="19"/>
      <c r="AW80" s="21"/>
    </row>
    <row r="81" spans="38:49" ht="12.75">
      <c r="AL81" s="140">
        <v>54</v>
      </c>
      <c r="AM81" s="141" t="s">
        <v>121</v>
      </c>
      <c r="AN81" s="30">
        <f>IF($AE$28&lt;21,"Y","")</f>
      </c>
      <c r="AO81" s="30">
        <f ca="1" t="shared" si="8"/>
      </c>
      <c r="AS81" s="19"/>
      <c r="AT81" s="20"/>
      <c r="AU81" s="19"/>
      <c r="AV81" s="19"/>
      <c r="AW81" s="21"/>
    </row>
    <row r="82" spans="38:49" ht="12.75">
      <c r="AL82" s="140">
        <v>56</v>
      </c>
      <c r="AM82" s="141" t="s">
        <v>122</v>
      </c>
      <c r="AN82" s="30">
        <f>IF($AE$28&lt;21,"Y","")</f>
      </c>
      <c r="AO82" s="30">
        <f ca="1" t="shared" si="8"/>
      </c>
      <c r="AS82" s="19"/>
      <c r="AT82" s="20"/>
      <c r="AU82" s="19"/>
      <c r="AV82" s="19"/>
      <c r="AW82" s="21"/>
    </row>
    <row r="83" spans="38:49" ht="12.75">
      <c r="AL83" s="140">
        <v>57</v>
      </c>
      <c r="AM83" s="141" t="s">
        <v>81</v>
      </c>
      <c r="AN83" s="30">
        <f>IF($AE$28&lt;21,"Y","")</f>
      </c>
      <c r="AO83" s="30">
        <f ca="1" t="shared" si="8"/>
      </c>
      <c r="AS83" s="19"/>
      <c r="AT83" s="20"/>
      <c r="AU83" s="19"/>
      <c r="AV83" s="19"/>
      <c r="AW83" s="21"/>
    </row>
    <row r="84" spans="38:49" ht="12.75">
      <c r="AL84" s="140">
        <v>59</v>
      </c>
      <c r="AM84" s="141" t="s">
        <v>123</v>
      </c>
      <c r="AN84" s="30">
        <f>IF(AND($AE$28&lt;18,COUNTIF($AO90:$AO92,"Y")=0),"Y","")</f>
      </c>
      <c r="AO84" s="30">
        <f ca="1" t="shared" si="8"/>
      </c>
      <c r="AS84" s="19"/>
      <c r="AT84" s="20"/>
      <c r="AU84" s="19"/>
      <c r="AV84" s="19"/>
      <c r="AW84" s="21"/>
    </row>
    <row r="85" spans="38:49" ht="12.75">
      <c r="AL85" s="140">
        <v>61</v>
      </c>
      <c r="AM85" s="141" t="s">
        <v>124</v>
      </c>
      <c r="AN85" s="30">
        <f>IF(AND($AE$28&lt;18,COUNTIF($AO91:$AO93,"Y")=0),"Y","")</f>
      </c>
      <c r="AO85" s="30">
        <f ca="1" t="shared" si="8"/>
      </c>
      <c r="AS85" s="19"/>
      <c r="AT85" s="20"/>
      <c r="AU85" s="19"/>
      <c r="AV85" s="19"/>
      <c r="AW85" s="21"/>
    </row>
    <row r="86" spans="38:49" ht="12.75">
      <c r="AL86" s="140">
        <v>62</v>
      </c>
      <c r="AM86" s="141" t="s">
        <v>84</v>
      </c>
      <c r="AN86" s="30">
        <f>IF(AND($AE$28&lt;18,COUNTIF($AO92:$AO94,"Y")=0),"Y","")</f>
      </c>
      <c r="AO86" s="30">
        <f ca="1" t="shared" si="8"/>
      </c>
      <c r="AS86" s="19"/>
      <c r="AT86" s="20"/>
      <c r="AU86" s="19"/>
      <c r="AV86" s="19"/>
      <c r="AW86" s="21"/>
    </row>
    <row r="87" spans="38:49" ht="12.75">
      <c r="AL87" s="169">
        <v>64</v>
      </c>
      <c r="AM87" s="141" t="s">
        <v>125</v>
      </c>
      <c r="AN87" s="30">
        <f>IF(AND($AE$28&lt;15,COUNTIF($AO93:$AO95,"Y")=0),"Y","")</f>
      </c>
      <c r="AO87" s="30">
        <f ca="1" t="shared" si="8"/>
      </c>
      <c r="AW87" s="87"/>
    </row>
    <row r="88" spans="38:49" ht="12.75">
      <c r="AL88" s="169">
        <v>66</v>
      </c>
      <c r="AM88" s="141" t="s">
        <v>126</v>
      </c>
      <c r="AN88" s="30">
        <f>IF(AND($AE$28&lt;15,COUNTIF($AO94:$AO96,"Y")=0),"Y","")</f>
      </c>
      <c r="AO88" s="30">
        <f ca="1" t="shared" si="8"/>
      </c>
      <c r="AS88" s="19"/>
      <c r="AT88" s="20"/>
      <c r="AU88" s="19"/>
      <c r="AV88" s="19"/>
      <c r="AW88" s="21"/>
    </row>
    <row r="89" spans="38:49" ht="12.75">
      <c r="AL89" s="169">
        <v>67</v>
      </c>
      <c r="AM89" s="141" t="s">
        <v>87</v>
      </c>
      <c r="AN89" s="30">
        <f>IF(AND($AE$28&lt;15,COUNTIF($AO95:$AO97,"Y")=0),"Y","")</f>
      </c>
      <c r="AO89" s="30">
        <f ca="1" t="shared" si="8"/>
      </c>
      <c r="AS89" s="19"/>
      <c r="AT89" s="20"/>
      <c r="AU89" s="19"/>
      <c r="AV89" s="19"/>
      <c r="AW89" s="21"/>
    </row>
    <row r="90" spans="38:49" ht="12.75">
      <c r="AL90" s="169">
        <v>69</v>
      </c>
      <c r="AM90" s="141" t="s">
        <v>127</v>
      </c>
      <c r="AN90" s="30">
        <f aca="true" t="shared" si="9" ref="AN90:AN95">IF(AND($AE$28&lt;13,COUNTIF($AO96:$AO98,"Y")=0),"Y","")</f>
      </c>
      <c r="AO90" s="30">
        <f ca="1" t="shared" si="8"/>
      </c>
      <c r="AS90" s="19"/>
      <c r="AT90" s="20"/>
      <c r="AU90" s="19"/>
      <c r="AV90" s="19"/>
      <c r="AW90" s="21"/>
    </row>
    <row r="91" spans="38:49" ht="12.75">
      <c r="AL91" s="169">
        <v>71</v>
      </c>
      <c r="AM91" s="141" t="s">
        <v>128</v>
      </c>
      <c r="AN91" s="30">
        <f t="shared" si="9"/>
      </c>
      <c r="AO91" s="30">
        <f ca="1" t="shared" si="8"/>
      </c>
      <c r="AS91" s="19"/>
      <c r="AT91" s="20"/>
      <c r="AU91" s="19"/>
      <c r="AV91" s="19"/>
      <c r="AW91" s="21"/>
    </row>
    <row r="92" spans="38:49" ht="12.75">
      <c r="AL92" s="169">
        <v>72</v>
      </c>
      <c r="AM92" s="141" t="s">
        <v>91</v>
      </c>
      <c r="AN92" s="30">
        <f t="shared" si="9"/>
      </c>
      <c r="AO92" s="30">
        <f ca="1" t="shared" si="8"/>
      </c>
      <c r="AS92" s="19"/>
      <c r="AT92" s="20"/>
      <c r="AU92" s="19"/>
      <c r="AV92" s="19"/>
      <c r="AW92" s="21"/>
    </row>
    <row r="93" spans="38:49" ht="12.75">
      <c r="AL93" s="169">
        <v>74</v>
      </c>
      <c r="AM93" s="141" t="s">
        <v>290</v>
      </c>
      <c r="AN93" s="30">
        <f t="shared" si="9"/>
      </c>
      <c r="AO93" s="30">
        <f ca="1" t="shared" si="8"/>
      </c>
      <c r="AS93" s="19"/>
      <c r="AT93" s="20"/>
      <c r="AU93" s="19"/>
      <c r="AV93" s="19"/>
      <c r="AW93" s="21"/>
    </row>
    <row r="94" spans="38:49" ht="12.75">
      <c r="AL94" s="169">
        <v>76</v>
      </c>
      <c r="AM94" s="141" t="s">
        <v>291</v>
      </c>
      <c r="AN94" s="30">
        <f t="shared" si="9"/>
      </c>
      <c r="AO94" s="30">
        <f ca="1" t="shared" si="8"/>
      </c>
      <c r="AS94" s="19"/>
      <c r="AT94" s="20"/>
      <c r="AU94" s="19"/>
      <c r="AV94" s="19"/>
      <c r="AW94" s="21"/>
    </row>
    <row r="95" spans="38:49" ht="12.75">
      <c r="AL95" s="169">
        <v>77</v>
      </c>
      <c r="AM95" s="141" t="s">
        <v>289</v>
      </c>
      <c r="AN95" s="30">
        <f t="shared" si="9"/>
      </c>
      <c r="AO95" s="30">
        <f ca="1" t="shared" si="8"/>
      </c>
      <c r="AS95" s="19"/>
      <c r="AT95" s="20"/>
      <c r="AU95" s="19"/>
      <c r="AV95" s="19"/>
      <c r="AW95" s="21"/>
    </row>
    <row r="96" spans="45:49" ht="12.75">
      <c r="AS96" s="19"/>
      <c r="AT96" s="20"/>
      <c r="AU96" s="19"/>
      <c r="AV96" s="19"/>
      <c r="AW96" s="21"/>
    </row>
    <row r="97" spans="45:49" ht="12.75">
      <c r="AS97" s="19"/>
      <c r="AT97" s="20"/>
      <c r="AU97" s="19"/>
      <c r="AV97" s="19"/>
      <c r="AW97" s="21"/>
    </row>
    <row r="98" spans="45:49" ht="12.75">
      <c r="AS98" s="19"/>
      <c r="AT98" s="20"/>
      <c r="AU98" s="19"/>
      <c r="AV98" s="19"/>
      <c r="AW98" s="21"/>
    </row>
    <row r="99" spans="45:49" ht="12.75">
      <c r="AS99" s="19"/>
      <c r="AT99" s="20"/>
      <c r="AU99" s="19"/>
      <c r="AV99" s="19"/>
      <c r="AW99" s="21"/>
    </row>
    <row r="100" spans="45:49" ht="12.75">
      <c r="AS100" s="19"/>
      <c r="AT100" s="20"/>
      <c r="AU100" s="19"/>
      <c r="AV100" s="19"/>
      <c r="AW100" s="21"/>
    </row>
    <row r="101" spans="45:49" ht="12.75">
      <c r="AS101" s="19"/>
      <c r="AT101" s="20"/>
      <c r="AU101" s="19"/>
      <c r="AV101" s="19"/>
      <c r="AW101" s="21"/>
    </row>
    <row r="102" spans="45:49" ht="12.75">
      <c r="AS102" s="19"/>
      <c r="AT102" s="20"/>
      <c r="AU102" s="19"/>
      <c r="AV102" s="19"/>
      <c r="AW102" s="21"/>
    </row>
    <row r="103" spans="45:49" ht="12.75">
      <c r="AS103" s="19"/>
      <c r="AT103" s="20"/>
      <c r="AU103" s="19"/>
      <c r="AV103" s="19"/>
      <c r="AW103" s="21"/>
    </row>
    <row r="104" spans="45:49" ht="12.75">
      <c r="AS104" s="19"/>
      <c r="AT104" s="20"/>
      <c r="AU104" s="19"/>
      <c r="AV104" s="19"/>
      <c r="AW104" s="21"/>
    </row>
    <row r="105" spans="45:49" ht="12.75">
      <c r="AS105" s="19"/>
      <c r="AT105" s="20"/>
      <c r="AU105" s="19"/>
      <c r="AV105" s="19"/>
      <c r="AW105" s="21"/>
    </row>
    <row r="106" spans="45:49" ht="12.75">
      <c r="AS106" s="19"/>
      <c r="AT106" s="20"/>
      <c r="AU106" s="19"/>
      <c r="AV106" s="19"/>
      <c r="AW106" s="21"/>
    </row>
    <row r="107" spans="45:49" ht="12.75">
      <c r="AS107" s="19"/>
      <c r="AT107" s="20"/>
      <c r="AU107" s="19"/>
      <c r="AV107" s="19"/>
      <c r="AW107" s="21"/>
    </row>
    <row r="108" spans="45:49" ht="12.75">
      <c r="AS108" s="19"/>
      <c r="AT108" s="20"/>
      <c r="AU108" s="19"/>
      <c r="AV108" s="19"/>
      <c r="AW108" s="21"/>
    </row>
    <row r="109" ht="12.75">
      <c r="AW109" s="87"/>
    </row>
    <row r="110" ht="12.75">
      <c r="AW110" s="87"/>
    </row>
    <row r="111" spans="45:49" ht="12.75">
      <c r="AS111" s="19"/>
      <c r="AT111" s="20"/>
      <c r="AU111" s="19"/>
      <c r="AV111" s="19"/>
      <c r="AW111" s="21"/>
    </row>
    <row r="112" spans="45:49" ht="12.75">
      <c r="AS112" s="19"/>
      <c r="AT112" s="20"/>
      <c r="AU112" s="19"/>
      <c r="AV112" s="19"/>
      <c r="AW112" s="21"/>
    </row>
    <row r="113" spans="45:49" ht="12.75">
      <c r="AS113" s="19"/>
      <c r="AT113" s="20"/>
      <c r="AU113" s="19"/>
      <c r="AV113" s="19"/>
      <c r="AW113" s="21"/>
    </row>
    <row r="114" spans="45:49" ht="12.75">
      <c r="AS114" s="19"/>
      <c r="AT114" s="20"/>
      <c r="AU114" s="19"/>
      <c r="AV114" s="19"/>
      <c r="AW114" s="21"/>
    </row>
    <row r="115" spans="45:49" ht="12.75">
      <c r="AS115" s="19"/>
      <c r="AT115" s="20"/>
      <c r="AU115" s="19"/>
      <c r="AV115" s="19"/>
      <c r="AW115" s="21"/>
    </row>
    <row r="116" spans="45:49" ht="12.75">
      <c r="AS116" s="19"/>
      <c r="AT116" s="20"/>
      <c r="AU116" s="19"/>
      <c r="AV116" s="19"/>
      <c r="AW116" s="21"/>
    </row>
    <row r="117" spans="45:49" ht="12.75">
      <c r="AS117" s="19"/>
      <c r="AT117" s="20"/>
      <c r="AU117" s="19"/>
      <c r="AV117" s="19"/>
      <c r="AW117" s="21"/>
    </row>
    <row r="118" spans="45:49" ht="12.75">
      <c r="AS118" s="19"/>
      <c r="AT118" s="20"/>
      <c r="AU118" s="19"/>
      <c r="AV118" s="19"/>
      <c r="AW118" s="21"/>
    </row>
    <row r="119" spans="45:49" ht="12.75">
      <c r="AS119" s="19"/>
      <c r="AT119" s="20"/>
      <c r="AU119" s="19"/>
      <c r="AV119" s="19"/>
      <c r="AW119" s="21"/>
    </row>
    <row r="120" spans="45:49" ht="12.75">
      <c r="AS120" s="19"/>
      <c r="AT120" s="20"/>
      <c r="AU120" s="19"/>
      <c r="AV120" s="19"/>
      <c r="AW120" s="21"/>
    </row>
    <row r="121" spans="45:49" ht="12.75">
      <c r="AS121" s="19"/>
      <c r="AT121" s="20"/>
      <c r="AU121" s="19"/>
      <c r="AV121" s="19"/>
      <c r="AW121" s="21"/>
    </row>
    <row r="122" spans="45:49" ht="12.75">
      <c r="AS122" s="19"/>
      <c r="AT122" s="20"/>
      <c r="AU122" s="19"/>
      <c r="AV122" s="19"/>
      <c r="AW122" s="21"/>
    </row>
    <row r="123" spans="45:49" ht="12.75">
      <c r="AS123" s="19"/>
      <c r="AT123" s="20"/>
      <c r="AU123" s="19"/>
      <c r="AV123" s="19"/>
      <c r="AW123" s="21"/>
    </row>
    <row r="124" spans="45:49" ht="12.75">
      <c r="AS124" s="19"/>
      <c r="AT124" s="20"/>
      <c r="AU124" s="19"/>
      <c r="AV124" s="19"/>
      <c r="AW124" s="21"/>
    </row>
    <row r="125" spans="45:49" ht="12.75">
      <c r="AS125" s="19"/>
      <c r="AT125" s="20"/>
      <c r="AU125" s="19"/>
      <c r="AV125" s="19"/>
      <c r="AW125" s="21"/>
    </row>
    <row r="126" spans="45:49" ht="12.75">
      <c r="AS126" s="19"/>
      <c r="AT126" s="20"/>
      <c r="AU126" s="19"/>
      <c r="AV126" s="19"/>
      <c r="AW126" s="21"/>
    </row>
    <row r="127" spans="45:49" ht="12.75">
      <c r="AS127" s="19"/>
      <c r="AT127" s="20"/>
      <c r="AU127" s="19"/>
      <c r="AV127" s="19"/>
      <c r="AW127" s="21"/>
    </row>
    <row r="128" spans="45:49" ht="12.75">
      <c r="AS128" s="19"/>
      <c r="AT128" s="20"/>
      <c r="AU128" s="19"/>
      <c r="AV128" s="19"/>
      <c r="AW128" s="21"/>
    </row>
    <row r="129" spans="45:49" ht="12.75">
      <c r="AS129" s="19"/>
      <c r="AT129" s="20"/>
      <c r="AU129" s="19"/>
      <c r="AV129" s="19"/>
      <c r="AW129" s="21"/>
    </row>
    <row r="130" spans="45:49" ht="12.75">
      <c r="AS130" s="19"/>
      <c r="AT130" s="20"/>
      <c r="AU130" s="19"/>
      <c r="AV130" s="19"/>
      <c r="AW130" s="21"/>
    </row>
    <row r="131" spans="45:49" ht="12.75">
      <c r="AS131" s="19"/>
      <c r="AT131" s="20"/>
      <c r="AU131" s="19"/>
      <c r="AV131" s="19"/>
      <c r="AW131" s="21"/>
    </row>
    <row r="132" spans="45:49" ht="12.75">
      <c r="AS132" s="19"/>
      <c r="AT132" s="20"/>
      <c r="AU132" s="19"/>
      <c r="AV132" s="19"/>
      <c r="AW132" s="21"/>
    </row>
    <row r="133" spans="45:49" ht="12.75">
      <c r="AS133" s="19"/>
      <c r="AT133" s="20"/>
      <c r="AU133" s="19"/>
      <c r="AV133" s="19"/>
      <c r="AW133" s="21"/>
    </row>
    <row r="134" spans="45:49" ht="12.75">
      <c r="AS134" s="19"/>
      <c r="AT134" s="20"/>
      <c r="AU134" s="19"/>
      <c r="AV134" s="19"/>
      <c r="AW134" s="21"/>
    </row>
    <row r="135" spans="45:49" ht="12.75">
      <c r="AS135" s="19"/>
      <c r="AT135" s="20"/>
      <c r="AU135" s="19"/>
      <c r="AV135" s="19"/>
      <c r="AW135" s="21"/>
    </row>
    <row r="136" spans="45:49" ht="12.75">
      <c r="AS136" s="19"/>
      <c r="AT136" s="20"/>
      <c r="AU136" s="19"/>
      <c r="AV136" s="19"/>
      <c r="AW136" s="21"/>
    </row>
    <row r="137" spans="45:49" ht="12.75">
      <c r="AS137" s="19"/>
      <c r="AT137" s="20"/>
      <c r="AU137" s="19"/>
      <c r="AV137" s="19"/>
      <c r="AW137" s="21"/>
    </row>
    <row r="138" spans="45:49" ht="12.75">
      <c r="AS138" s="19"/>
      <c r="AT138" s="20"/>
      <c r="AU138" s="19"/>
      <c r="AV138" s="19"/>
      <c r="AW138" s="21"/>
    </row>
    <row r="139" spans="45:49" ht="12.75">
      <c r="AS139" s="19"/>
      <c r="AT139" s="20"/>
      <c r="AU139" s="19"/>
      <c r="AV139" s="19"/>
      <c r="AW139" s="21"/>
    </row>
    <row r="140" spans="45:49" ht="12.75">
      <c r="AS140" s="19"/>
      <c r="AT140" s="20"/>
      <c r="AU140" s="19"/>
      <c r="AV140" s="19"/>
      <c r="AW140" s="21"/>
    </row>
    <row r="141" spans="45:49" ht="12.75">
      <c r="AS141" s="19"/>
      <c r="AT141" s="20"/>
      <c r="AU141" s="19"/>
      <c r="AV141" s="19"/>
      <c r="AW141" s="21"/>
    </row>
    <row r="142" spans="45:49" ht="12.75">
      <c r="AS142" s="19"/>
      <c r="AT142" s="20"/>
      <c r="AU142" s="19"/>
      <c r="AV142" s="19"/>
      <c r="AW142" s="21"/>
    </row>
    <row r="143" spans="45:49" ht="12.75">
      <c r="AS143" s="19"/>
      <c r="AT143" s="20"/>
      <c r="AU143" s="19"/>
      <c r="AV143" s="19"/>
      <c r="AW143" s="21"/>
    </row>
    <row r="144" spans="45:49" ht="12.75">
      <c r="AS144" s="19"/>
      <c r="AT144" s="20"/>
      <c r="AU144" s="19"/>
      <c r="AV144" s="19"/>
      <c r="AW144" s="21"/>
    </row>
    <row r="145" spans="45:49" ht="12.75">
      <c r="AS145" s="19"/>
      <c r="AT145" s="20"/>
      <c r="AU145" s="19"/>
      <c r="AV145" s="19"/>
      <c r="AW145" s="21"/>
    </row>
    <row r="146" spans="45:49" ht="12.75">
      <c r="AS146" s="19"/>
      <c r="AT146" s="20"/>
      <c r="AU146" s="19"/>
      <c r="AV146" s="19"/>
      <c r="AW146" s="21"/>
    </row>
    <row r="147" spans="45:49" ht="12.75">
      <c r="AS147" s="19"/>
      <c r="AT147" s="20"/>
      <c r="AU147" s="19"/>
      <c r="AV147" s="19"/>
      <c r="AW147" s="21"/>
    </row>
    <row r="148" spans="45:49" ht="12.75">
      <c r="AS148" s="19"/>
      <c r="AT148" s="20"/>
      <c r="AU148" s="19"/>
      <c r="AV148" s="19"/>
      <c r="AW148" s="21"/>
    </row>
    <row r="149" spans="45:49" ht="12.75">
      <c r="AS149" s="19"/>
      <c r="AT149" s="20"/>
      <c r="AU149" s="19"/>
      <c r="AV149" s="19"/>
      <c r="AW149" s="21"/>
    </row>
    <row r="150" spans="45:49" ht="12.75">
      <c r="AS150" s="19"/>
      <c r="AT150" s="20"/>
      <c r="AU150" s="19"/>
      <c r="AV150" s="19"/>
      <c r="AW150" s="21"/>
    </row>
    <row r="151" spans="45:49" ht="12.75">
      <c r="AS151" s="19"/>
      <c r="AT151" s="20"/>
      <c r="AU151" s="19"/>
      <c r="AV151" s="19"/>
      <c r="AW151" s="21"/>
    </row>
    <row r="152" spans="45:49" ht="12.75">
      <c r="AS152" s="19"/>
      <c r="AT152" s="20"/>
      <c r="AU152" s="19"/>
      <c r="AV152" s="19"/>
      <c r="AW152" s="21"/>
    </row>
    <row r="153" spans="45:49" ht="12.75">
      <c r="AS153" s="19"/>
      <c r="AT153" s="20"/>
      <c r="AU153" s="19"/>
      <c r="AV153" s="19"/>
      <c r="AW153" s="21"/>
    </row>
    <row r="154" spans="45:49" ht="12.75">
      <c r="AS154" s="19"/>
      <c r="AT154" s="20"/>
      <c r="AU154" s="19"/>
      <c r="AV154" s="19"/>
      <c r="AW154" s="21"/>
    </row>
    <row r="155" ht="12.75">
      <c r="AW155" s="87"/>
    </row>
    <row r="156" spans="45:49" ht="12.75">
      <c r="AS156" s="19"/>
      <c r="AT156" s="20"/>
      <c r="AU156" s="19"/>
      <c r="AV156" s="19"/>
      <c r="AW156" s="21"/>
    </row>
    <row r="157" spans="45:49" ht="12.75">
      <c r="AS157" s="19"/>
      <c r="AT157" s="20"/>
      <c r="AU157" s="19"/>
      <c r="AV157" s="19"/>
      <c r="AW157" s="21"/>
    </row>
    <row r="158" spans="45:49" ht="12.75">
      <c r="AS158" s="19"/>
      <c r="AT158" s="20"/>
      <c r="AU158" s="19"/>
      <c r="AV158" s="19"/>
      <c r="AW158" s="21"/>
    </row>
    <row r="159" spans="45:49" ht="12.75">
      <c r="AS159" s="19"/>
      <c r="AT159" s="20"/>
      <c r="AU159" s="19"/>
      <c r="AV159" s="19"/>
      <c r="AW159" s="21"/>
    </row>
    <row r="160" spans="45:49" ht="12.75">
      <c r="AS160" s="19"/>
      <c r="AT160" s="20"/>
      <c r="AU160" s="19"/>
      <c r="AV160" s="19"/>
      <c r="AW160" s="21"/>
    </row>
    <row r="161" spans="45:49" ht="12.75">
      <c r="AS161" s="19"/>
      <c r="AT161" s="20"/>
      <c r="AU161" s="19"/>
      <c r="AV161" s="19"/>
      <c r="AW161" s="21"/>
    </row>
    <row r="162" spans="45:49" ht="12.75">
      <c r="AS162" s="19"/>
      <c r="AT162" s="20"/>
      <c r="AU162" s="19"/>
      <c r="AV162" s="19"/>
      <c r="AW162" s="21"/>
    </row>
    <row r="163" spans="45:49" ht="12.75">
      <c r="AS163" s="19"/>
      <c r="AT163" s="20"/>
      <c r="AU163" s="19"/>
      <c r="AV163" s="19"/>
      <c r="AW163" s="21"/>
    </row>
    <row r="164" spans="45:49" ht="12.75">
      <c r="AS164" s="19"/>
      <c r="AT164" s="20"/>
      <c r="AU164" s="19"/>
      <c r="AV164" s="19"/>
      <c r="AW164" s="21"/>
    </row>
    <row r="165" spans="45:49" ht="12.75">
      <c r="AS165" s="19"/>
      <c r="AT165" s="20"/>
      <c r="AU165" s="19"/>
      <c r="AV165" s="19"/>
      <c r="AW165" s="21"/>
    </row>
    <row r="166" spans="45:49" ht="12.75">
      <c r="AS166" s="19"/>
      <c r="AT166" s="20"/>
      <c r="AU166" s="19"/>
      <c r="AV166" s="19"/>
      <c r="AW166" s="21"/>
    </row>
    <row r="167" spans="45:49" ht="12.75">
      <c r="AS167" s="19"/>
      <c r="AT167" s="20"/>
      <c r="AU167" s="19"/>
      <c r="AV167" s="19"/>
      <c r="AW167" s="21"/>
    </row>
    <row r="168" ht="12.75">
      <c r="AW168" s="87"/>
    </row>
    <row r="169" ht="12.75">
      <c r="AW169" s="87"/>
    </row>
    <row r="170" ht="12.75">
      <c r="AW170" s="87"/>
    </row>
    <row r="171" spans="45:49" ht="12.75">
      <c r="AS171" s="19"/>
      <c r="AT171" s="20"/>
      <c r="AU171" s="19"/>
      <c r="AV171" s="19"/>
      <c r="AW171" s="21"/>
    </row>
    <row r="172" spans="45:49" ht="12.75">
      <c r="AS172" s="19"/>
      <c r="AT172" s="20"/>
      <c r="AU172" s="19"/>
      <c r="AV172" s="19"/>
      <c r="AW172" s="21"/>
    </row>
    <row r="173" spans="45:49" ht="12.75">
      <c r="AS173" s="19"/>
      <c r="AT173" s="20"/>
      <c r="AU173" s="19"/>
      <c r="AV173" s="19"/>
      <c r="AW173" s="21"/>
    </row>
    <row r="174" ht="12.75">
      <c r="AW174" s="87"/>
    </row>
    <row r="175" spans="45:49" ht="12.75">
      <c r="AS175" s="19"/>
      <c r="AT175" s="20"/>
      <c r="AU175" s="19"/>
      <c r="AV175" s="19"/>
      <c r="AW175" s="21"/>
    </row>
    <row r="176" spans="45:49" ht="12.75">
      <c r="AS176" s="19"/>
      <c r="AT176" s="20"/>
      <c r="AU176" s="19"/>
      <c r="AV176" s="19"/>
      <c r="AW176" s="21"/>
    </row>
    <row r="177" spans="45:49" ht="12.75">
      <c r="AS177" s="19"/>
      <c r="AT177" s="20"/>
      <c r="AU177" s="19"/>
      <c r="AV177" s="19"/>
      <c r="AW177" s="21"/>
    </row>
    <row r="178" ht="12.75">
      <c r="AW178" s="87"/>
    </row>
    <row r="179" spans="45:49" ht="12.75">
      <c r="AS179" s="19"/>
      <c r="AT179" s="20"/>
      <c r="AU179" s="19"/>
      <c r="AV179" s="19"/>
      <c r="AW179" s="21"/>
    </row>
    <row r="180" spans="45:49" ht="12.75">
      <c r="AS180" s="19"/>
      <c r="AT180" s="20"/>
      <c r="AU180" s="19"/>
      <c r="AV180" s="19"/>
      <c r="AW180" s="21"/>
    </row>
    <row r="181" spans="45:49" ht="12.75">
      <c r="AS181" s="19"/>
      <c r="AT181" s="20"/>
      <c r="AU181" s="19"/>
      <c r="AV181" s="19"/>
      <c r="AW181" s="21"/>
    </row>
    <row r="182" spans="45:49" ht="12.75">
      <c r="AS182" s="19"/>
      <c r="AT182" s="20"/>
      <c r="AU182" s="19"/>
      <c r="AV182" s="19"/>
      <c r="AW182" s="21"/>
    </row>
    <row r="183" spans="45:49" ht="12.75">
      <c r="AS183" s="19"/>
      <c r="AT183" s="20"/>
      <c r="AU183" s="19"/>
      <c r="AV183" s="19"/>
      <c r="AW183" s="21"/>
    </row>
    <row r="184" spans="45:49" ht="12.75">
      <c r="AS184" s="19"/>
      <c r="AT184" s="20"/>
      <c r="AU184" s="19"/>
      <c r="AV184" s="19"/>
      <c r="AW184" s="21"/>
    </row>
    <row r="185" spans="45:49" ht="12.75">
      <c r="AS185" s="19"/>
      <c r="AT185" s="20"/>
      <c r="AU185" s="19"/>
      <c r="AV185" s="19"/>
      <c r="AW185" s="21"/>
    </row>
    <row r="186" ht="12.75">
      <c r="AW186" s="87"/>
    </row>
    <row r="187" ht="12.75">
      <c r="AW187" s="87"/>
    </row>
    <row r="188" spans="45:49" ht="12.75">
      <c r="AS188" s="19"/>
      <c r="AT188" s="20"/>
      <c r="AU188" s="19"/>
      <c r="AV188" s="19"/>
      <c r="AW188" s="21"/>
    </row>
    <row r="189" spans="45:49" ht="12.75">
      <c r="AS189" s="19"/>
      <c r="AT189" s="20"/>
      <c r="AU189" s="19"/>
      <c r="AV189" s="19"/>
      <c r="AW189" s="21"/>
    </row>
    <row r="190" ht="12.75">
      <c r="AW190" s="87"/>
    </row>
    <row r="191" spans="45:49" ht="12.75">
      <c r="AS191" s="19"/>
      <c r="AT191" s="20"/>
      <c r="AU191" s="19"/>
      <c r="AV191" s="19"/>
      <c r="AW191" s="21"/>
    </row>
    <row r="192" spans="45:49" ht="12.75">
      <c r="AS192" s="19"/>
      <c r="AT192" s="20"/>
      <c r="AU192" s="19"/>
      <c r="AV192" s="19"/>
      <c r="AW192" s="21"/>
    </row>
    <row r="193" spans="45:49" ht="12.75">
      <c r="AS193" s="19"/>
      <c r="AT193" s="20"/>
      <c r="AU193" s="19"/>
      <c r="AV193" s="19"/>
      <c r="AW193" s="21"/>
    </row>
    <row r="194" spans="45:49" ht="12.75">
      <c r="AS194" s="19"/>
      <c r="AT194" s="20"/>
      <c r="AU194" s="19"/>
      <c r="AV194" s="19"/>
      <c r="AW194" s="21"/>
    </row>
    <row r="195" spans="45:49" ht="12.75">
      <c r="AS195" s="19"/>
      <c r="AT195" s="20"/>
      <c r="AU195" s="19"/>
      <c r="AV195" s="19"/>
      <c r="AW195" s="21"/>
    </row>
    <row r="196" spans="45:49" ht="12.75">
      <c r="AS196" s="19"/>
      <c r="AT196" s="20"/>
      <c r="AU196" s="19"/>
      <c r="AV196" s="19"/>
      <c r="AW196" s="21"/>
    </row>
    <row r="197" spans="45:49" ht="12.75">
      <c r="AS197" s="19"/>
      <c r="AT197" s="20"/>
      <c r="AU197" s="19"/>
      <c r="AV197" s="19"/>
      <c r="AW197" s="21"/>
    </row>
    <row r="198" spans="45:49" ht="12.75">
      <c r="AS198" s="19"/>
      <c r="AT198" s="20"/>
      <c r="AU198" s="19"/>
      <c r="AV198" s="19"/>
      <c r="AW198" s="21"/>
    </row>
    <row r="199" ht="12.75">
      <c r="AW199" s="87"/>
    </row>
    <row r="200" spans="45:49" ht="12.75">
      <c r="AS200" s="19"/>
      <c r="AT200" s="20"/>
      <c r="AU200" s="19"/>
      <c r="AV200" s="19"/>
      <c r="AW200" s="21"/>
    </row>
    <row r="201" spans="45:49" ht="12.75">
      <c r="AS201" s="19"/>
      <c r="AT201" s="20"/>
      <c r="AU201" s="19"/>
      <c r="AV201" s="19"/>
      <c r="AW201" s="21"/>
    </row>
    <row r="202" spans="45:49" ht="12.75">
      <c r="AS202" s="19"/>
      <c r="AT202" s="20"/>
      <c r="AU202" s="19"/>
      <c r="AV202" s="19"/>
      <c r="AW202" s="21"/>
    </row>
    <row r="203" spans="45:49" ht="12.75">
      <c r="AS203" s="19"/>
      <c r="AT203" s="20"/>
      <c r="AU203" s="19"/>
      <c r="AV203" s="19"/>
      <c r="AW203" s="21"/>
    </row>
    <row r="204" spans="45:49" ht="12.75">
      <c r="AS204" s="19"/>
      <c r="AT204" s="20"/>
      <c r="AU204" s="19"/>
      <c r="AV204" s="19"/>
      <c r="AW204" s="21"/>
    </row>
    <row r="205" spans="45:49" ht="12.75">
      <c r="AS205" s="19"/>
      <c r="AT205" s="20"/>
      <c r="AU205" s="19"/>
      <c r="AV205" s="19"/>
      <c r="AW205" s="21"/>
    </row>
    <row r="206" spans="45:49" ht="12.75">
      <c r="AS206" s="19"/>
      <c r="AT206" s="20"/>
      <c r="AU206" s="19"/>
      <c r="AV206" s="19"/>
      <c r="AW206" s="21"/>
    </row>
    <row r="207" spans="45:49" ht="12.75">
      <c r="AS207" s="19"/>
      <c r="AT207" s="20"/>
      <c r="AU207" s="19"/>
      <c r="AV207" s="19"/>
      <c r="AW207" s="21"/>
    </row>
    <row r="208" spans="45:49" ht="12.75">
      <c r="AS208" s="19"/>
      <c r="AT208" s="20"/>
      <c r="AU208" s="19"/>
      <c r="AV208" s="19"/>
      <c r="AW208" s="21"/>
    </row>
    <row r="209" spans="45:49" ht="12.75">
      <c r="AS209" s="19"/>
      <c r="AT209" s="20"/>
      <c r="AU209" s="19"/>
      <c r="AV209" s="19"/>
      <c r="AW209" s="21"/>
    </row>
    <row r="210" spans="45:49" ht="12.75">
      <c r="AS210" s="19"/>
      <c r="AT210" s="20"/>
      <c r="AU210" s="19"/>
      <c r="AV210" s="19"/>
      <c r="AW210" s="21"/>
    </row>
    <row r="211" spans="45:49" ht="12.75">
      <c r="AS211" s="19"/>
      <c r="AT211" s="20"/>
      <c r="AU211" s="19"/>
      <c r="AV211" s="19"/>
      <c r="AW211" s="21"/>
    </row>
    <row r="212" spans="45:49" ht="12.75">
      <c r="AS212" s="19"/>
      <c r="AT212" s="20"/>
      <c r="AU212" s="19"/>
      <c r="AV212" s="19"/>
      <c r="AW212" s="21"/>
    </row>
    <row r="213" spans="45:49" ht="12.75">
      <c r="AS213" s="19"/>
      <c r="AT213" s="20"/>
      <c r="AU213" s="19"/>
      <c r="AV213" s="19"/>
      <c r="AW213" s="21"/>
    </row>
    <row r="214" spans="45:49" ht="12.75">
      <c r="AS214" s="19"/>
      <c r="AT214" s="20"/>
      <c r="AU214" s="19"/>
      <c r="AV214" s="19"/>
      <c r="AW214" s="21"/>
    </row>
    <row r="215" spans="45:49" ht="12.75">
      <c r="AS215" s="19"/>
      <c r="AT215" s="20"/>
      <c r="AU215" s="19"/>
      <c r="AV215" s="19"/>
      <c r="AW215" s="21"/>
    </row>
    <row r="216" spans="45:49" ht="12.75">
      <c r="AS216" s="19"/>
      <c r="AT216" s="20"/>
      <c r="AU216" s="19"/>
      <c r="AV216" s="19"/>
      <c r="AW216" s="21"/>
    </row>
    <row r="217" spans="45:49" ht="12.75">
      <c r="AS217" s="19"/>
      <c r="AT217" s="20"/>
      <c r="AU217" s="19"/>
      <c r="AV217" s="19"/>
      <c r="AW217" s="21"/>
    </row>
    <row r="218" spans="45:49" ht="12.75">
      <c r="AS218" s="19"/>
      <c r="AT218" s="20"/>
      <c r="AU218" s="19"/>
      <c r="AV218" s="19"/>
      <c r="AW218" s="21"/>
    </row>
    <row r="219" spans="45:49" ht="12.75">
      <c r="AS219" s="19"/>
      <c r="AT219" s="20"/>
      <c r="AU219" s="19"/>
      <c r="AV219" s="19"/>
      <c r="AW219" s="21"/>
    </row>
    <row r="220" ht="12.75">
      <c r="AW220" s="87"/>
    </row>
    <row r="221" spans="45:49" ht="12.75">
      <c r="AS221" s="19"/>
      <c r="AT221" s="20"/>
      <c r="AU221" s="19"/>
      <c r="AV221" s="19"/>
      <c r="AW221" s="21"/>
    </row>
    <row r="222" spans="45:49" ht="12.75">
      <c r="AS222" s="19"/>
      <c r="AT222" s="20"/>
      <c r="AU222" s="19"/>
      <c r="AV222" s="19"/>
      <c r="AW222" s="21"/>
    </row>
    <row r="223" spans="45:49" ht="12.75">
      <c r="AS223" s="19"/>
      <c r="AT223" s="20"/>
      <c r="AU223" s="19"/>
      <c r="AV223" s="19"/>
      <c r="AW223" s="21"/>
    </row>
    <row r="224" spans="45:49" ht="12.75">
      <c r="AS224" s="19"/>
      <c r="AT224" s="20"/>
      <c r="AU224" s="19"/>
      <c r="AV224" s="19"/>
      <c r="AW224" s="21"/>
    </row>
    <row r="225" spans="45:49" ht="12.75">
      <c r="AS225" s="19"/>
      <c r="AT225" s="20"/>
      <c r="AU225" s="19"/>
      <c r="AV225" s="19"/>
      <c r="AW225" s="21"/>
    </row>
    <row r="226" spans="45:49" ht="12.75">
      <c r="AS226" s="19"/>
      <c r="AT226" s="20"/>
      <c r="AU226" s="19"/>
      <c r="AV226" s="19"/>
      <c r="AW226" s="21"/>
    </row>
    <row r="227" spans="45:49" ht="12.75">
      <c r="AS227" s="19"/>
      <c r="AT227" s="20"/>
      <c r="AU227" s="19"/>
      <c r="AV227" s="19"/>
      <c r="AW227" s="21"/>
    </row>
    <row r="228" spans="45:49" ht="12.75">
      <c r="AS228" s="19"/>
      <c r="AT228" s="20"/>
      <c r="AU228" s="19"/>
      <c r="AV228" s="19"/>
      <c r="AW228" s="21"/>
    </row>
    <row r="229" spans="45:49" ht="12.75">
      <c r="AS229" s="19"/>
      <c r="AT229" s="20"/>
      <c r="AU229" s="19"/>
      <c r="AV229" s="19"/>
      <c r="AW229" s="21"/>
    </row>
    <row r="230" spans="45:49" ht="12.75">
      <c r="AS230" s="19"/>
      <c r="AT230" s="20"/>
      <c r="AU230" s="19"/>
      <c r="AV230" s="19"/>
      <c r="AW230" s="21"/>
    </row>
    <row r="231" spans="45:49" ht="12.75">
      <c r="AS231" s="19"/>
      <c r="AT231" s="20"/>
      <c r="AU231" s="19"/>
      <c r="AV231" s="19"/>
      <c r="AW231" s="21"/>
    </row>
    <row r="232" spans="45:49" ht="12.75">
      <c r="AS232" s="19"/>
      <c r="AT232" s="20"/>
      <c r="AU232" s="19"/>
      <c r="AV232" s="19"/>
      <c r="AW232" s="21"/>
    </row>
    <row r="233" spans="45:49" ht="12.75">
      <c r="AS233" s="19"/>
      <c r="AT233" s="20"/>
      <c r="AU233" s="19"/>
      <c r="AV233" s="19"/>
      <c r="AW233" s="21"/>
    </row>
    <row r="234" ht="12.75">
      <c r="AW234" s="87"/>
    </row>
    <row r="235" spans="45:49" ht="12.75">
      <c r="AS235" s="19"/>
      <c r="AT235" s="20"/>
      <c r="AU235" s="19"/>
      <c r="AV235" s="19"/>
      <c r="AW235" s="21"/>
    </row>
    <row r="236" ht="12.75">
      <c r="AW236" s="87"/>
    </row>
    <row r="237" ht="12.75">
      <c r="AW237" s="87"/>
    </row>
    <row r="238" spans="45:49" ht="12.75">
      <c r="AS238" s="19"/>
      <c r="AT238" s="20"/>
      <c r="AU238" s="19"/>
      <c r="AV238" s="19"/>
      <c r="AW238" s="21"/>
    </row>
    <row r="239" spans="45:49" ht="12.75">
      <c r="AS239" s="19"/>
      <c r="AT239" s="20"/>
      <c r="AU239" s="19"/>
      <c r="AV239" s="19"/>
      <c r="AW239" s="21"/>
    </row>
    <row r="240" spans="45:49" ht="12.75">
      <c r="AS240" s="19"/>
      <c r="AT240" s="20"/>
      <c r="AU240" s="19"/>
      <c r="AV240" s="19"/>
      <c r="AW240" s="21"/>
    </row>
    <row r="241" spans="45:49" ht="12.75">
      <c r="AS241" s="19"/>
      <c r="AT241" s="20"/>
      <c r="AU241" s="19"/>
      <c r="AV241" s="19"/>
      <c r="AW241" s="21"/>
    </row>
    <row r="242" spans="45:49" ht="12.75">
      <c r="AS242" s="19"/>
      <c r="AT242" s="20"/>
      <c r="AU242" s="19"/>
      <c r="AV242" s="19"/>
      <c r="AW242" s="21"/>
    </row>
    <row r="243" spans="45:49" ht="12.75">
      <c r="AS243" s="19"/>
      <c r="AT243" s="20"/>
      <c r="AU243" s="19"/>
      <c r="AV243" s="19"/>
      <c r="AW243" s="21"/>
    </row>
    <row r="244" spans="45:49" ht="12.75">
      <c r="AS244" s="19"/>
      <c r="AT244" s="20"/>
      <c r="AU244" s="19"/>
      <c r="AV244" s="19"/>
      <c r="AW244" s="21"/>
    </row>
    <row r="245" spans="45:49" ht="12.75">
      <c r="AS245" s="19"/>
      <c r="AT245" s="20"/>
      <c r="AU245" s="19"/>
      <c r="AV245" s="19"/>
      <c r="AW245" s="21"/>
    </row>
    <row r="246" spans="45:49" ht="12.75">
      <c r="AS246" s="19"/>
      <c r="AT246" s="20"/>
      <c r="AU246" s="19"/>
      <c r="AV246" s="19"/>
      <c r="AW246" s="21"/>
    </row>
    <row r="247" spans="45:49" ht="12.75">
      <c r="AS247" s="19"/>
      <c r="AT247" s="20"/>
      <c r="AU247" s="19"/>
      <c r="AV247" s="19"/>
      <c r="AW247" s="21"/>
    </row>
    <row r="248" spans="45:49" ht="12.75">
      <c r="AS248" s="19"/>
      <c r="AT248" s="20"/>
      <c r="AU248" s="19"/>
      <c r="AV248" s="19"/>
      <c r="AW248" s="21"/>
    </row>
    <row r="249" spans="45:49" ht="12.75">
      <c r="AS249" s="19"/>
      <c r="AT249" s="20"/>
      <c r="AU249" s="19"/>
      <c r="AV249" s="19"/>
      <c r="AW249" s="21"/>
    </row>
    <row r="250" ht="12.75">
      <c r="AW250" s="87"/>
    </row>
    <row r="251" ht="12.75">
      <c r="AW251" s="87"/>
    </row>
    <row r="252" spans="45:49" ht="12.75">
      <c r="AS252" s="19"/>
      <c r="AT252" s="20"/>
      <c r="AU252" s="19"/>
      <c r="AV252" s="19"/>
      <c r="AW252" s="21"/>
    </row>
    <row r="253" spans="45:49" ht="12.75">
      <c r="AS253" s="19"/>
      <c r="AT253" s="20"/>
      <c r="AU253" s="19"/>
      <c r="AV253" s="19"/>
      <c r="AW253" s="21"/>
    </row>
    <row r="254" spans="45:49" ht="12.75">
      <c r="AS254" s="19"/>
      <c r="AT254" s="20"/>
      <c r="AU254" s="19"/>
      <c r="AV254" s="19"/>
      <c r="AW254" s="21"/>
    </row>
    <row r="255" spans="45:49" ht="12.75">
      <c r="AS255" s="19"/>
      <c r="AT255" s="20"/>
      <c r="AU255" s="19"/>
      <c r="AV255" s="19"/>
      <c r="AW255" s="21"/>
    </row>
    <row r="256" spans="45:49" ht="12.75">
      <c r="AS256" s="19"/>
      <c r="AT256" s="20"/>
      <c r="AU256" s="19"/>
      <c r="AV256" s="19"/>
      <c r="AW256" s="21"/>
    </row>
    <row r="257" spans="45:49" ht="12.75">
      <c r="AS257" s="19"/>
      <c r="AT257" s="20"/>
      <c r="AU257" s="19"/>
      <c r="AV257" s="19"/>
      <c r="AW257" s="21"/>
    </row>
    <row r="258" ht="12.75">
      <c r="AW258" s="87"/>
    </row>
    <row r="259" spans="45:49" ht="12.75">
      <c r="AS259" s="19"/>
      <c r="AT259" s="20"/>
      <c r="AU259" s="19"/>
      <c r="AV259" s="19"/>
      <c r="AW259" s="21"/>
    </row>
    <row r="260" spans="45:49" ht="12.75">
      <c r="AS260" s="19"/>
      <c r="AT260" s="20"/>
      <c r="AU260" s="19"/>
      <c r="AV260" s="19"/>
      <c r="AW260" s="21"/>
    </row>
    <row r="261" spans="45:49" ht="12.75">
      <c r="AS261" s="19"/>
      <c r="AT261" s="20"/>
      <c r="AU261" s="19"/>
      <c r="AV261" s="19"/>
      <c r="AW261" s="21"/>
    </row>
    <row r="262" spans="45:49" ht="12.75">
      <c r="AS262" s="19"/>
      <c r="AT262" s="20"/>
      <c r="AU262" s="19"/>
      <c r="AV262" s="19"/>
      <c r="AW262" s="21"/>
    </row>
    <row r="263" spans="45:49" ht="12.75">
      <c r="AS263" s="19"/>
      <c r="AT263" s="20"/>
      <c r="AU263" s="19"/>
      <c r="AV263" s="19"/>
      <c r="AW263" s="21"/>
    </row>
    <row r="264" spans="45:49" ht="12.75">
      <c r="AS264" s="19"/>
      <c r="AT264" s="20"/>
      <c r="AU264" s="19"/>
      <c r="AV264" s="19"/>
      <c r="AW264" s="21"/>
    </row>
    <row r="265" ht="12.75">
      <c r="AW265" s="87"/>
    </row>
    <row r="266" spans="45:49" ht="12.75">
      <c r="AS266" s="19"/>
      <c r="AT266" s="20"/>
      <c r="AU266" s="19"/>
      <c r="AV266" s="19"/>
      <c r="AW266" s="21"/>
    </row>
    <row r="267" spans="45:49" ht="12.75">
      <c r="AS267" s="19"/>
      <c r="AT267" s="20"/>
      <c r="AU267" s="19"/>
      <c r="AV267" s="19"/>
      <c r="AW267" s="21"/>
    </row>
    <row r="268" spans="45:49" ht="12.75">
      <c r="AS268" s="19"/>
      <c r="AT268" s="20"/>
      <c r="AU268" s="19"/>
      <c r="AV268" s="19"/>
      <c r="AW268" s="21"/>
    </row>
    <row r="269" spans="45:49" ht="12.75">
      <c r="AS269" s="19"/>
      <c r="AT269" s="20"/>
      <c r="AU269" s="19"/>
      <c r="AV269" s="19"/>
      <c r="AW269" s="21"/>
    </row>
    <row r="270" spans="45:49" ht="12.75">
      <c r="AS270" s="19"/>
      <c r="AT270" s="20"/>
      <c r="AU270" s="19"/>
      <c r="AV270" s="19"/>
      <c r="AW270" s="21"/>
    </row>
    <row r="271" spans="45:49" ht="12.75">
      <c r="AS271" s="19"/>
      <c r="AT271" s="20"/>
      <c r="AU271" s="19"/>
      <c r="AV271" s="19"/>
      <c r="AW271" s="21"/>
    </row>
    <row r="272" spans="45:49" ht="12.75">
      <c r="AS272" s="19"/>
      <c r="AT272" s="20"/>
      <c r="AU272" s="19"/>
      <c r="AV272" s="19"/>
      <c r="AW272" s="21"/>
    </row>
    <row r="273" spans="45:49" ht="12.75">
      <c r="AS273" s="19"/>
      <c r="AT273" s="20"/>
      <c r="AU273" s="19"/>
      <c r="AV273" s="19"/>
      <c r="AW273" s="21"/>
    </row>
    <row r="274" spans="45:49" ht="12.75">
      <c r="AS274" s="19"/>
      <c r="AT274" s="20"/>
      <c r="AU274" s="19"/>
      <c r="AV274" s="19"/>
      <c r="AW274" s="21"/>
    </row>
    <row r="275" ht="12.75">
      <c r="AW275" s="87"/>
    </row>
    <row r="276" spans="45:49" ht="12.75">
      <c r="AS276" s="19"/>
      <c r="AT276" s="20"/>
      <c r="AU276" s="19"/>
      <c r="AV276" s="19"/>
      <c r="AW276" s="21"/>
    </row>
    <row r="277" spans="45:49" ht="12.75">
      <c r="AS277" s="19"/>
      <c r="AT277" s="20"/>
      <c r="AU277" s="19"/>
      <c r="AV277" s="19"/>
      <c r="AW277" s="21"/>
    </row>
    <row r="278" spans="45:49" ht="12.75">
      <c r="AS278" s="19"/>
      <c r="AT278" s="20"/>
      <c r="AU278" s="19"/>
      <c r="AV278" s="19"/>
      <c r="AW278" s="21"/>
    </row>
    <row r="279" spans="45:49" ht="12.75">
      <c r="AS279" s="19"/>
      <c r="AT279" s="20"/>
      <c r="AU279" s="19"/>
      <c r="AV279" s="19"/>
      <c r="AW279" s="21"/>
    </row>
    <row r="280" spans="45:49" ht="12.75">
      <c r="AS280" s="19"/>
      <c r="AT280" s="20"/>
      <c r="AU280" s="19"/>
      <c r="AV280" s="19"/>
      <c r="AW280" s="21"/>
    </row>
    <row r="281" spans="45:49" ht="12.75">
      <c r="AS281" s="19"/>
      <c r="AT281" s="20"/>
      <c r="AU281" s="19"/>
      <c r="AV281" s="19"/>
      <c r="AW281" s="21"/>
    </row>
    <row r="282" spans="45:49" ht="12.75">
      <c r="AS282" s="19"/>
      <c r="AT282" s="20"/>
      <c r="AU282" s="19"/>
      <c r="AV282" s="19"/>
      <c r="AW282" s="21"/>
    </row>
    <row r="283" spans="45:49" ht="12.75">
      <c r="AS283" s="19"/>
      <c r="AT283" s="20"/>
      <c r="AU283" s="19"/>
      <c r="AV283" s="19"/>
      <c r="AW283" s="21"/>
    </row>
    <row r="284" spans="45:49" ht="12.75">
      <c r="AS284" s="19"/>
      <c r="AT284" s="20"/>
      <c r="AU284" s="19"/>
      <c r="AV284" s="19"/>
      <c r="AW284" s="21"/>
    </row>
    <row r="285" spans="45:49" ht="12.75">
      <c r="AS285" s="19"/>
      <c r="AT285" s="20"/>
      <c r="AU285" s="19"/>
      <c r="AV285" s="19"/>
      <c r="AW285" s="21"/>
    </row>
    <row r="286" spans="45:49" ht="12.75">
      <c r="AS286" s="19"/>
      <c r="AT286" s="20"/>
      <c r="AU286" s="19"/>
      <c r="AV286" s="19"/>
      <c r="AW286" s="21"/>
    </row>
    <row r="287" spans="45:49" ht="12.75">
      <c r="AS287" s="19"/>
      <c r="AT287" s="20"/>
      <c r="AU287" s="19"/>
      <c r="AV287" s="19"/>
      <c r="AW287" s="21"/>
    </row>
    <row r="288" spans="45:49" ht="12.75">
      <c r="AS288" s="19"/>
      <c r="AT288" s="20"/>
      <c r="AU288" s="19"/>
      <c r="AV288" s="19"/>
      <c r="AW288" s="21"/>
    </row>
    <row r="289" spans="45:49" ht="12.75">
      <c r="AS289" s="19"/>
      <c r="AT289" s="20"/>
      <c r="AU289" s="19"/>
      <c r="AV289" s="19"/>
      <c r="AW289" s="21"/>
    </row>
    <row r="290" spans="45:49" ht="12.75">
      <c r="AS290" s="19"/>
      <c r="AT290" s="20"/>
      <c r="AU290" s="19"/>
      <c r="AV290" s="19"/>
      <c r="AW290" s="21"/>
    </row>
    <row r="291" spans="45:49" ht="12.75">
      <c r="AS291" s="19"/>
      <c r="AT291" s="20"/>
      <c r="AU291" s="19"/>
      <c r="AV291" s="19"/>
      <c r="AW291" s="21"/>
    </row>
    <row r="292" spans="45:49" ht="12.75">
      <c r="AS292" s="19"/>
      <c r="AT292" s="20"/>
      <c r="AU292" s="19"/>
      <c r="AV292" s="19"/>
      <c r="AW292" s="21"/>
    </row>
    <row r="293" spans="45:49" ht="12.75">
      <c r="AS293" s="19"/>
      <c r="AT293" s="20"/>
      <c r="AU293" s="19"/>
      <c r="AV293" s="19"/>
      <c r="AW293" s="21"/>
    </row>
    <row r="294" spans="45:49" ht="12.75">
      <c r="AS294" s="19"/>
      <c r="AT294" s="20"/>
      <c r="AU294" s="19"/>
      <c r="AV294" s="19"/>
      <c r="AW294" s="21"/>
    </row>
    <row r="295" spans="45:49" ht="12.75">
      <c r="AS295" s="19"/>
      <c r="AT295" s="20"/>
      <c r="AU295" s="19"/>
      <c r="AV295" s="19"/>
      <c r="AW295" s="21"/>
    </row>
    <row r="296" spans="45:49" ht="12.75">
      <c r="AS296" s="19"/>
      <c r="AT296" s="20"/>
      <c r="AU296" s="19"/>
      <c r="AV296" s="19"/>
      <c r="AW296" s="21"/>
    </row>
    <row r="297" spans="45:49" ht="12.75">
      <c r="AS297" s="19"/>
      <c r="AT297" s="20"/>
      <c r="AU297" s="19"/>
      <c r="AV297" s="19"/>
      <c r="AW297" s="21"/>
    </row>
    <row r="298" spans="45:49" ht="12.75">
      <c r="AS298" s="19"/>
      <c r="AT298" s="20"/>
      <c r="AU298" s="19"/>
      <c r="AV298" s="19"/>
      <c r="AW298" s="21"/>
    </row>
    <row r="299" spans="45:49" ht="12.75">
      <c r="AS299" s="19"/>
      <c r="AT299" s="20"/>
      <c r="AU299" s="19"/>
      <c r="AV299" s="19"/>
      <c r="AW299" s="21"/>
    </row>
    <row r="300" spans="45:49" ht="12.75">
      <c r="AS300" s="19"/>
      <c r="AT300" s="20"/>
      <c r="AU300" s="19"/>
      <c r="AV300" s="19"/>
      <c r="AW300" s="21"/>
    </row>
    <row r="301" spans="45:49" ht="12.75">
      <c r="AS301" s="19"/>
      <c r="AT301" s="20"/>
      <c r="AU301" s="19"/>
      <c r="AV301" s="19"/>
      <c r="AW301" s="21"/>
    </row>
    <row r="302" spans="45:49" ht="12.75">
      <c r="AS302" s="19"/>
      <c r="AT302" s="20"/>
      <c r="AU302" s="19"/>
      <c r="AV302" s="19"/>
      <c r="AW302" s="21"/>
    </row>
    <row r="303" spans="45:49" ht="12.75">
      <c r="AS303" s="19"/>
      <c r="AT303" s="20"/>
      <c r="AU303" s="19"/>
      <c r="AV303" s="19"/>
      <c r="AW303" s="21"/>
    </row>
    <row r="304" spans="45:49" ht="12.75">
      <c r="AS304" s="19"/>
      <c r="AT304" s="20"/>
      <c r="AU304" s="19"/>
      <c r="AV304" s="19"/>
      <c r="AW304" s="21"/>
    </row>
    <row r="305" spans="45:49" ht="12.75">
      <c r="AS305" s="19"/>
      <c r="AT305" s="20"/>
      <c r="AU305" s="19"/>
      <c r="AV305" s="19"/>
      <c r="AW305" s="21"/>
    </row>
    <row r="306" spans="45:49" ht="12.75">
      <c r="AS306" s="19"/>
      <c r="AT306" s="20"/>
      <c r="AU306" s="19"/>
      <c r="AV306" s="19"/>
      <c r="AW306" s="21"/>
    </row>
    <row r="307" spans="45:49" ht="12.75">
      <c r="AS307" s="19"/>
      <c r="AT307" s="20"/>
      <c r="AU307" s="19"/>
      <c r="AV307" s="19"/>
      <c r="AW307" s="21"/>
    </row>
    <row r="308" spans="45:49" ht="12.75">
      <c r="AS308" s="19"/>
      <c r="AT308" s="20"/>
      <c r="AU308" s="19"/>
      <c r="AV308" s="19"/>
      <c r="AW308" s="21"/>
    </row>
    <row r="309" spans="45:49" ht="12.75">
      <c r="AS309" s="19"/>
      <c r="AT309" s="20"/>
      <c r="AU309" s="19"/>
      <c r="AV309" s="19"/>
      <c r="AW309" s="21"/>
    </row>
    <row r="310" spans="45:49" ht="12.75">
      <c r="AS310" s="19"/>
      <c r="AT310" s="20"/>
      <c r="AU310" s="19"/>
      <c r="AV310" s="19"/>
      <c r="AW310" s="21"/>
    </row>
    <row r="311" spans="45:49" ht="12.75">
      <c r="AS311" s="19"/>
      <c r="AT311" s="20"/>
      <c r="AU311" s="19"/>
      <c r="AV311" s="19"/>
      <c r="AW311" s="21"/>
    </row>
    <row r="312" spans="45:49" ht="12.75">
      <c r="AS312" s="19"/>
      <c r="AT312" s="20"/>
      <c r="AU312" s="19"/>
      <c r="AV312" s="19"/>
      <c r="AW312" s="21"/>
    </row>
    <row r="313" spans="45:49" ht="12.75">
      <c r="AS313" s="19"/>
      <c r="AT313" s="20"/>
      <c r="AU313" s="19"/>
      <c r="AV313" s="19"/>
      <c r="AW313" s="21"/>
    </row>
    <row r="314" spans="45:49" ht="12.75">
      <c r="AS314" s="19"/>
      <c r="AT314" s="20"/>
      <c r="AU314" s="19"/>
      <c r="AV314" s="19"/>
      <c r="AW314" s="21"/>
    </row>
    <row r="315" ht="12.75">
      <c r="AW315" s="87"/>
    </row>
    <row r="316" spans="45:49" ht="12.75">
      <c r="AS316" s="19"/>
      <c r="AT316" s="20"/>
      <c r="AU316" s="19"/>
      <c r="AV316" s="19"/>
      <c r="AW316" s="21"/>
    </row>
    <row r="317" spans="45:49" ht="12.75">
      <c r="AS317" s="19"/>
      <c r="AT317" s="20"/>
      <c r="AU317" s="19"/>
      <c r="AV317" s="19"/>
      <c r="AW317" s="21"/>
    </row>
    <row r="318" spans="45:49" ht="12.75">
      <c r="AS318" s="19"/>
      <c r="AT318" s="20"/>
      <c r="AU318" s="19"/>
      <c r="AV318" s="19"/>
      <c r="AW318" s="21"/>
    </row>
    <row r="319" spans="45:49" ht="12.75">
      <c r="AS319" s="19"/>
      <c r="AT319" s="20"/>
      <c r="AU319" s="19"/>
      <c r="AV319" s="19"/>
      <c r="AW319" s="21"/>
    </row>
    <row r="320" spans="45:49" ht="12.75">
      <c r="AS320" s="19"/>
      <c r="AT320" s="20"/>
      <c r="AU320" s="19"/>
      <c r="AV320" s="19"/>
      <c r="AW320" s="21"/>
    </row>
    <row r="321" spans="45:49" ht="12.75">
      <c r="AS321" s="19"/>
      <c r="AT321" s="20"/>
      <c r="AU321" s="19"/>
      <c r="AV321" s="19"/>
      <c r="AW321" s="21"/>
    </row>
    <row r="322" spans="45:49" ht="12.75">
      <c r="AS322" s="19"/>
      <c r="AT322" s="20"/>
      <c r="AU322" s="19"/>
      <c r="AV322" s="19"/>
      <c r="AW322" s="21"/>
    </row>
    <row r="323" spans="45:49" ht="12.75">
      <c r="AS323" s="19"/>
      <c r="AT323" s="20"/>
      <c r="AU323" s="19"/>
      <c r="AV323" s="19"/>
      <c r="AW323" s="21"/>
    </row>
    <row r="324" spans="45:49" ht="12.75">
      <c r="AS324" s="19"/>
      <c r="AT324" s="20"/>
      <c r="AU324" s="19"/>
      <c r="AV324" s="19"/>
      <c r="AW324" s="21"/>
    </row>
    <row r="325" spans="45:49" ht="12.75">
      <c r="AS325" s="19"/>
      <c r="AT325" s="20"/>
      <c r="AU325" s="19"/>
      <c r="AV325" s="19"/>
      <c r="AW325" s="21"/>
    </row>
    <row r="326" spans="45:49" ht="12.75">
      <c r="AS326" s="19"/>
      <c r="AT326" s="20"/>
      <c r="AU326" s="19"/>
      <c r="AV326" s="19"/>
      <c r="AW326" s="21"/>
    </row>
    <row r="327" spans="45:49" ht="12.75">
      <c r="AS327" s="19"/>
      <c r="AT327" s="20"/>
      <c r="AU327" s="19"/>
      <c r="AV327" s="19"/>
      <c r="AW327" s="21"/>
    </row>
    <row r="328" spans="45:49" ht="12.75">
      <c r="AS328" s="19"/>
      <c r="AT328" s="20"/>
      <c r="AU328" s="19"/>
      <c r="AV328" s="19"/>
      <c r="AW328" s="21"/>
    </row>
    <row r="329" spans="45:49" ht="12.75">
      <c r="AS329" s="19"/>
      <c r="AT329" s="20"/>
      <c r="AU329" s="19"/>
      <c r="AV329" s="19"/>
      <c r="AW329" s="21"/>
    </row>
    <row r="330" ht="12.75">
      <c r="AW330" s="87"/>
    </row>
    <row r="331" spans="45:49" ht="12.75">
      <c r="AS331" s="19"/>
      <c r="AT331" s="20"/>
      <c r="AU331" s="19"/>
      <c r="AV331" s="19"/>
      <c r="AW331" s="21"/>
    </row>
    <row r="332" spans="45:49" ht="12.75">
      <c r="AS332" s="19"/>
      <c r="AT332" s="20"/>
      <c r="AU332" s="19"/>
      <c r="AV332" s="19"/>
      <c r="AW332" s="21"/>
    </row>
    <row r="333" spans="45:49" ht="12.75">
      <c r="AS333" s="19"/>
      <c r="AT333" s="20"/>
      <c r="AU333" s="19"/>
      <c r="AV333" s="19"/>
      <c r="AW333" s="21"/>
    </row>
    <row r="334" spans="45:49" ht="12.75">
      <c r="AS334" s="19"/>
      <c r="AT334" s="20"/>
      <c r="AU334" s="19"/>
      <c r="AV334" s="19"/>
      <c r="AW334" s="21"/>
    </row>
    <row r="335" spans="45:49" ht="12.75">
      <c r="AS335" s="19"/>
      <c r="AT335" s="20"/>
      <c r="AU335" s="19"/>
      <c r="AV335" s="19"/>
      <c r="AW335" s="21"/>
    </row>
    <row r="336" spans="45:49" ht="12.75">
      <c r="AS336" s="19"/>
      <c r="AT336" s="20"/>
      <c r="AU336" s="19"/>
      <c r="AV336" s="19"/>
      <c r="AW336" s="21"/>
    </row>
    <row r="337" ht="12.75">
      <c r="AW337" s="87"/>
    </row>
    <row r="338" spans="45:49" ht="12.75">
      <c r="AS338" s="19"/>
      <c r="AT338" s="20"/>
      <c r="AU338" s="19"/>
      <c r="AV338" s="19"/>
      <c r="AW338" s="21"/>
    </row>
    <row r="339" spans="45:49" ht="12.75">
      <c r="AS339" s="19"/>
      <c r="AT339" s="20"/>
      <c r="AU339" s="19"/>
      <c r="AV339" s="19"/>
      <c r="AW339" s="21"/>
    </row>
    <row r="340" spans="45:49" ht="12.75">
      <c r="AS340" s="19"/>
      <c r="AT340" s="20"/>
      <c r="AU340" s="19"/>
      <c r="AV340" s="19"/>
      <c r="AW340" s="21"/>
    </row>
    <row r="341" spans="45:49" ht="12.75">
      <c r="AS341" s="19"/>
      <c r="AT341" s="20"/>
      <c r="AU341" s="19"/>
      <c r="AV341" s="19"/>
      <c r="AW341" s="21"/>
    </row>
    <row r="342" spans="45:49" ht="12.75">
      <c r="AS342" s="19"/>
      <c r="AT342" s="20"/>
      <c r="AU342" s="19"/>
      <c r="AV342" s="19"/>
      <c r="AW342" s="21"/>
    </row>
    <row r="343" spans="45:49" ht="12.75">
      <c r="AS343" s="19"/>
      <c r="AT343" s="20"/>
      <c r="AU343" s="19"/>
      <c r="AV343" s="19"/>
      <c r="AW343" s="21"/>
    </row>
    <row r="344" spans="45:49" ht="12.75">
      <c r="AS344" s="19"/>
      <c r="AT344" s="20"/>
      <c r="AU344" s="19"/>
      <c r="AV344" s="19"/>
      <c r="AW344" s="21"/>
    </row>
    <row r="345" spans="45:49" ht="12.75">
      <c r="AS345" s="19"/>
      <c r="AT345" s="20"/>
      <c r="AU345" s="19"/>
      <c r="AV345" s="19"/>
      <c r="AW345" s="21"/>
    </row>
    <row r="346" spans="45:49" ht="12.75">
      <c r="AS346" s="19"/>
      <c r="AT346" s="20"/>
      <c r="AU346" s="19"/>
      <c r="AV346" s="19"/>
      <c r="AW346" s="21"/>
    </row>
    <row r="347" spans="45:49" ht="12.75">
      <c r="AS347" s="19"/>
      <c r="AT347" s="20"/>
      <c r="AU347" s="19"/>
      <c r="AV347" s="19"/>
      <c r="AW347" s="21"/>
    </row>
    <row r="348" spans="45:49" ht="12.75">
      <c r="AS348" s="19"/>
      <c r="AT348" s="20"/>
      <c r="AU348" s="19"/>
      <c r="AV348" s="19"/>
      <c r="AW348" s="21"/>
    </row>
    <row r="349" spans="45:49" ht="12.75">
      <c r="AS349" s="19"/>
      <c r="AT349" s="20"/>
      <c r="AU349" s="19"/>
      <c r="AV349" s="19"/>
      <c r="AW349" s="21"/>
    </row>
    <row r="350" spans="45:49" ht="12.75">
      <c r="AS350" s="19"/>
      <c r="AT350" s="20"/>
      <c r="AU350" s="19"/>
      <c r="AV350" s="19"/>
      <c r="AW350" s="21"/>
    </row>
    <row r="351" spans="45:49" ht="12.75">
      <c r="AS351" s="19"/>
      <c r="AT351" s="20"/>
      <c r="AU351" s="19"/>
      <c r="AV351" s="19"/>
      <c r="AW351" s="21"/>
    </row>
    <row r="352" spans="45:49" ht="12.75">
      <c r="AS352" s="19"/>
      <c r="AT352" s="20"/>
      <c r="AU352" s="19"/>
      <c r="AV352" s="19"/>
      <c r="AW352" s="21"/>
    </row>
    <row r="353" spans="45:49" ht="12.75">
      <c r="AS353" s="19"/>
      <c r="AT353" s="20"/>
      <c r="AU353" s="19"/>
      <c r="AV353" s="19"/>
      <c r="AW353" s="21"/>
    </row>
    <row r="354" spans="45:49" ht="12.75">
      <c r="AS354" s="19"/>
      <c r="AT354" s="20"/>
      <c r="AU354" s="19"/>
      <c r="AV354" s="19"/>
      <c r="AW354" s="21"/>
    </row>
    <row r="355" ht="12.75">
      <c r="AW355" s="87"/>
    </row>
    <row r="356" spans="45:49" ht="12.75">
      <c r="AS356" s="19"/>
      <c r="AT356" s="20"/>
      <c r="AU356" s="19"/>
      <c r="AV356" s="19"/>
      <c r="AW356" s="21"/>
    </row>
    <row r="357" spans="45:49" ht="12.75">
      <c r="AS357" s="19"/>
      <c r="AT357" s="20"/>
      <c r="AU357" s="19"/>
      <c r="AV357" s="19"/>
      <c r="AW357" s="21"/>
    </row>
    <row r="358" spans="45:49" ht="12.75">
      <c r="AS358" s="19"/>
      <c r="AT358" s="20"/>
      <c r="AU358" s="19"/>
      <c r="AV358" s="19"/>
      <c r="AW358" s="21"/>
    </row>
    <row r="359" spans="45:49" ht="12.75">
      <c r="AS359" s="19"/>
      <c r="AT359" s="20"/>
      <c r="AU359" s="19"/>
      <c r="AV359" s="19"/>
      <c r="AW359" s="21"/>
    </row>
    <row r="360" ht="12.75">
      <c r="AW360" s="87"/>
    </row>
    <row r="361" ht="12.75">
      <c r="AW361" s="87"/>
    </row>
    <row r="362" ht="12.75">
      <c r="AW362" s="87"/>
    </row>
    <row r="363" spans="45:49" ht="12.75">
      <c r="AS363" s="19"/>
      <c r="AT363" s="20"/>
      <c r="AU363" s="19"/>
      <c r="AV363" s="19"/>
      <c r="AW363" s="21"/>
    </row>
    <row r="364" spans="45:49" ht="12.75">
      <c r="AS364" s="19"/>
      <c r="AT364" s="20"/>
      <c r="AU364" s="19"/>
      <c r="AV364" s="19"/>
      <c r="AW364" s="21"/>
    </row>
    <row r="365" spans="45:49" ht="12.75">
      <c r="AS365" s="19"/>
      <c r="AT365" s="20"/>
      <c r="AU365" s="19"/>
      <c r="AV365" s="19"/>
      <c r="AW365" s="21"/>
    </row>
    <row r="366" spans="45:49" ht="12.75">
      <c r="AS366" s="19"/>
      <c r="AT366" s="20"/>
      <c r="AU366" s="19"/>
      <c r="AV366" s="19"/>
      <c r="AW366" s="21"/>
    </row>
    <row r="367" spans="45:49" ht="12.75">
      <c r="AS367" s="19"/>
      <c r="AT367" s="20"/>
      <c r="AU367" s="19"/>
      <c r="AV367" s="19"/>
      <c r="AW367" s="21"/>
    </row>
    <row r="368" spans="45:49" ht="12.75">
      <c r="AS368" s="19"/>
      <c r="AT368" s="20"/>
      <c r="AU368" s="19"/>
      <c r="AV368" s="19"/>
      <c r="AW368" s="21"/>
    </row>
    <row r="369" spans="45:49" ht="12.75">
      <c r="AS369" s="19"/>
      <c r="AT369" s="20"/>
      <c r="AU369" s="19"/>
      <c r="AV369" s="19"/>
      <c r="AW369" s="21"/>
    </row>
    <row r="370" spans="45:49" ht="12.75">
      <c r="AS370" s="19"/>
      <c r="AT370" s="20"/>
      <c r="AU370" s="19"/>
      <c r="AV370" s="19"/>
      <c r="AW370" s="21"/>
    </row>
    <row r="371" spans="45:49" ht="12.75">
      <c r="AS371" s="19"/>
      <c r="AT371" s="20"/>
      <c r="AU371" s="19"/>
      <c r="AV371" s="19"/>
      <c r="AW371" s="21"/>
    </row>
    <row r="372" spans="45:49" ht="12.75">
      <c r="AS372" s="19"/>
      <c r="AT372" s="20"/>
      <c r="AU372" s="19"/>
      <c r="AV372" s="19"/>
      <c r="AW372" s="21"/>
    </row>
    <row r="373" spans="45:49" ht="12.75">
      <c r="AS373" s="19"/>
      <c r="AT373" s="20"/>
      <c r="AU373" s="19"/>
      <c r="AV373" s="19"/>
      <c r="AW373" s="21"/>
    </row>
    <row r="374" spans="45:49" ht="12.75">
      <c r="AS374" s="19"/>
      <c r="AT374" s="20"/>
      <c r="AU374" s="19"/>
      <c r="AV374" s="19"/>
      <c r="AW374" s="21"/>
    </row>
    <row r="375" spans="45:49" ht="12.75">
      <c r="AS375" s="19"/>
      <c r="AT375" s="20"/>
      <c r="AU375" s="19"/>
      <c r="AV375" s="19"/>
      <c r="AW375" s="21"/>
    </row>
    <row r="376" spans="45:49" ht="12.75">
      <c r="AS376" s="19"/>
      <c r="AT376" s="20"/>
      <c r="AU376" s="19"/>
      <c r="AV376" s="19"/>
      <c r="AW376" s="21"/>
    </row>
    <row r="377" spans="45:49" ht="12.75">
      <c r="AS377" s="19"/>
      <c r="AT377" s="20"/>
      <c r="AU377" s="19"/>
      <c r="AV377" s="19"/>
      <c r="AW377" s="21"/>
    </row>
    <row r="378" ht="12.75">
      <c r="AW378" s="87"/>
    </row>
    <row r="379" spans="45:49" ht="12.75">
      <c r="AS379" s="19"/>
      <c r="AT379" s="20"/>
      <c r="AU379" s="19"/>
      <c r="AV379" s="19"/>
      <c r="AW379" s="21"/>
    </row>
    <row r="380" spans="45:49" ht="12.75">
      <c r="AS380" s="19"/>
      <c r="AT380" s="20"/>
      <c r="AU380" s="19"/>
      <c r="AV380" s="19"/>
      <c r="AW380" s="21"/>
    </row>
    <row r="381" ht="12.75">
      <c r="AW381" s="87"/>
    </row>
    <row r="382" spans="45:49" ht="12.75">
      <c r="AS382" s="19"/>
      <c r="AT382" s="20"/>
      <c r="AU382" s="19"/>
      <c r="AV382" s="19"/>
      <c r="AW382" s="21"/>
    </row>
    <row r="383" spans="45:49" ht="12.75">
      <c r="AS383" s="19"/>
      <c r="AT383" s="20"/>
      <c r="AU383" s="19"/>
      <c r="AV383" s="19"/>
      <c r="AW383" s="21"/>
    </row>
    <row r="384" spans="45:49" ht="12.75">
      <c r="AS384" s="19"/>
      <c r="AT384" s="20"/>
      <c r="AU384" s="19"/>
      <c r="AV384" s="19"/>
      <c r="AW384" s="21"/>
    </row>
    <row r="385" spans="45:49" ht="12.75">
      <c r="AS385" s="19"/>
      <c r="AT385" s="20"/>
      <c r="AU385" s="19"/>
      <c r="AV385" s="19"/>
      <c r="AW385" s="21"/>
    </row>
    <row r="386" spans="45:49" ht="12.75">
      <c r="AS386" s="19"/>
      <c r="AT386" s="20"/>
      <c r="AU386" s="19"/>
      <c r="AV386" s="19"/>
      <c r="AW386" s="21"/>
    </row>
    <row r="387" spans="45:49" ht="12.75">
      <c r="AS387" s="19"/>
      <c r="AT387" s="20"/>
      <c r="AU387" s="19"/>
      <c r="AV387" s="19"/>
      <c r="AW387" s="21"/>
    </row>
    <row r="388" ht="12.75">
      <c r="AW388" s="87"/>
    </row>
    <row r="389" spans="45:49" ht="12.75">
      <c r="AS389" s="19"/>
      <c r="AT389" s="20"/>
      <c r="AU389" s="19"/>
      <c r="AV389" s="19"/>
      <c r="AW389" s="21"/>
    </row>
    <row r="390" spans="45:49" ht="12.75">
      <c r="AS390" s="19"/>
      <c r="AT390" s="20"/>
      <c r="AU390" s="19"/>
      <c r="AV390" s="19"/>
      <c r="AW390" s="21"/>
    </row>
    <row r="391" spans="45:49" ht="12.75">
      <c r="AS391" s="19"/>
      <c r="AT391" s="20"/>
      <c r="AU391" s="19"/>
      <c r="AV391" s="19"/>
      <c r="AW391" s="21"/>
    </row>
    <row r="392" spans="45:49" ht="12.75">
      <c r="AS392" s="19"/>
      <c r="AT392" s="20"/>
      <c r="AU392" s="19"/>
      <c r="AV392" s="19"/>
      <c r="AW392" s="21"/>
    </row>
    <row r="393" spans="45:49" ht="12.75">
      <c r="AS393" s="19"/>
      <c r="AT393" s="20"/>
      <c r="AU393" s="19"/>
      <c r="AV393" s="19"/>
      <c r="AW393" s="21"/>
    </row>
    <row r="394" spans="45:49" ht="12.75">
      <c r="AS394" s="19"/>
      <c r="AT394" s="20"/>
      <c r="AU394" s="19"/>
      <c r="AV394" s="19"/>
      <c r="AW394" s="21"/>
    </row>
    <row r="395" spans="45:49" ht="12.75">
      <c r="AS395" s="19"/>
      <c r="AT395" s="20"/>
      <c r="AU395" s="19"/>
      <c r="AV395" s="19"/>
      <c r="AW395" s="21"/>
    </row>
    <row r="396" spans="45:49" ht="12.75">
      <c r="AS396" s="19"/>
      <c r="AT396" s="20"/>
      <c r="AU396" s="19"/>
      <c r="AV396" s="19"/>
      <c r="AW396" s="21"/>
    </row>
    <row r="397" spans="45:49" ht="12.75">
      <c r="AS397" s="19"/>
      <c r="AT397" s="20"/>
      <c r="AU397" s="19"/>
      <c r="AV397" s="19"/>
      <c r="AW397" s="21"/>
    </row>
    <row r="398" spans="45:49" ht="12.75">
      <c r="AS398" s="19"/>
      <c r="AT398" s="20"/>
      <c r="AU398" s="19"/>
      <c r="AV398" s="19"/>
      <c r="AW398" s="21"/>
    </row>
    <row r="399" spans="45:49" ht="12.75">
      <c r="AS399" s="19"/>
      <c r="AT399" s="20"/>
      <c r="AU399" s="19"/>
      <c r="AV399" s="19"/>
      <c r="AW399" s="21"/>
    </row>
    <row r="400" spans="45:49" ht="12.75">
      <c r="AS400" s="19"/>
      <c r="AT400" s="20"/>
      <c r="AU400" s="19"/>
      <c r="AV400" s="19"/>
      <c r="AW400" s="21"/>
    </row>
    <row r="401" spans="45:49" ht="12.75">
      <c r="AS401" s="19"/>
      <c r="AT401" s="20"/>
      <c r="AU401" s="19"/>
      <c r="AV401" s="19"/>
      <c r="AW401" s="21"/>
    </row>
    <row r="402" ht="12.75">
      <c r="AW402" s="87"/>
    </row>
    <row r="403" spans="45:49" ht="12.75">
      <c r="AS403" s="19"/>
      <c r="AT403" s="20"/>
      <c r="AU403" s="19"/>
      <c r="AV403" s="19"/>
      <c r="AW403" s="21"/>
    </row>
    <row r="404" spans="45:49" ht="12.75">
      <c r="AS404" s="19"/>
      <c r="AT404" s="20"/>
      <c r="AU404" s="19"/>
      <c r="AV404" s="19"/>
      <c r="AW404" s="21"/>
    </row>
    <row r="405" spans="45:49" ht="12.75">
      <c r="AS405" s="19"/>
      <c r="AT405" s="20"/>
      <c r="AU405" s="19"/>
      <c r="AV405" s="19"/>
      <c r="AW405" s="21"/>
    </row>
    <row r="406" spans="45:49" ht="12.75">
      <c r="AS406" s="19"/>
      <c r="AT406" s="20"/>
      <c r="AU406" s="19"/>
      <c r="AV406" s="19"/>
      <c r="AW406" s="21"/>
    </row>
    <row r="407" ht="12.75">
      <c r="AW407" s="87"/>
    </row>
    <row r="408" spans="45:49" ht="12.75">
      <c r="AS408" s="19"/>
      <c r="AT408" s="20"/>
      <c r="AU408" s="19"/>
      <c r="AV408" s="19"/>
      <c r="AW408" s="21"/>
    </row>
    <row r="409" spans="45:49" ht="12.75">
      <c r="AS409" s="19"/>
      <c r="AT409" s="20"/>
      <c r="AU409" s="19"/>
      <c r="AV409" s="19"/>
      <c r="AW409" s="21"/>
    </row>
    <row r="410" spans="45:49" ht="12.75">
      <c r="AS410" s="19"/>
      <c r="AT410" s="20"/>
      <c r="AU410" s="19"/>
      <c r="AV410" s="19"/>
      <c r="AW410" s="21"/>
    </row>
    <row r="411" spans="45:49" ht="12.75">
      <c r="AS411" s="19"/>
      <c r="AT411" s="20"/>
      <c r="AU411" s="19"/>
      <c r="AV411" s="19"/>
      <c r="AW411" s="21"/>
    </row>
    <row r="412" spans="45:49" ht="12.75">
      <c r="AS412" s="19"/>
      <c r="AT412" s="20"/>
      <c r="AU412" s="19"/>
      <c r="AV412" s="19"/>
      <c r="AW412" s="21"/>
    </row>
    <row r="413" spans="45:49" ht="12.75">
      <c r="AS413" s="19"/>
      <c r="AT413" s="20"/>
      <c r="AU413" s="19"/>
      <c r="AV413" s="19"/>
      <c r="AW413" s="21"/>
    </row>
    <row r="414" spans="45:49" ht="12.75">
      <c r="AS414" s="19"/>
      <c r="AT414" s="20"/>
      <c r="AU414" s="19"/>
      <c r="AV414" s="19"/>
      <c r="AW414" s="21"/>
    </row>
    <row r="415" spans="45:49" ht="12.75">
      <c r="AS415" s="19"/>
      <c r="AT415" s="20"/>
      <c r="AU415" s="19"/>
      <c r="AV415" s="19"/>
      <c r="AW415" s="21"/>
    </row>
    <row r="416" spans="45:49" ht="12.75">
      <c r="AS416" s="19"/>
      <c r="AT416" s="20"/>
      <c r="AU416" s="19"/>
      <c r="AV416" s="19"/>
      <c r="AW416" s="21"/>
    </row>
    <row r="417" spans="45:49" ht="12.75">
      <c r="AS417" s="19"/>
      <c r="AT417" s="20"/>
      <c r="AU417" s="19"/>
      <c r="AV417" s="19"/>
      <c r="AW417" s="21"/>
    </row>
    <row r="418" spans="45:49" ht="12.75">
      <c r="AS418" s="19"/>
      <c r="AT418" s="20"/>
      <c r="AU418" s="19"/>
      <c r="AV418" s="19"/>
      <c r="AW418" s="21"/>
    </row>
    <row r="419" spans="45:49" ht="12.75">
      <c r="AS419" s="19"/>
      <c r="AT419" s="20"/>
      <c r="AU419" s="19"/>
      <c r="AV419" s="19"/>
      <c r="AW419" s="21"/>
    </row>
    <row r="420" spans="45:49" ht="12.75">
      <c r="AS420" s="19"/>
      <c r="AT420" s="20"/>
      <c r="AU420" s="19"/>
      <c r="AV420" s="19"/>
      <c r="AW420" s="21"/>
    </row>
    <row r="421" spans="45:49" ht="12.75">
      <c r="AS421" s="19"/>
      <c r="AT421" s="20"/>
      <c r="AU421" s="19"/>
      <c r="AV421" s="19"/>
      <c r="AW421" s="21"/>
    </row>
    <row r="422" spans="45:49" ht="12.75">
      <c r="AS422" s="19"/>
      <c r="AT422" s="20"/>
      <c r="AU422" s="19"/>
      <c r="AV422" s="19"/>
      <c r="AW422" s="21"/>
    </row>
    <row r="423" spans="45:49" ht="12.75">
      <c r="AS423" s="19"/>
      <c r="AT423" s="20"/>
      <c r="AU423" s="19"/>
      <c r="AV423" s="19"/>
      <c r="AW423" s="21"/>
    </row>
    <row r="424" spans="45:49" ht="12.75">
      <c r="AS424" s="19"/>
      <c r="AT424" s="20"/>
      <c r="AU424" s="19"/>
      <c r="AV424" s="19"/>
      <c r="AW424" s="21"/>
    </row>
    <row r="425" spans="45:49" ht="12.75">
      <c r="AS425" s="19"/>
      <c r="AT425" s="20"/>
      <c r="AU425" s="19"/>
      <c r="AV425" s="19"/>
      <c r="AW425" s="21"/>
    </row>
    <row r="426" spans="45:49" ht="12.75">
      <c r="AS426" s="19"/>
      <c r="AT426" s="20"/>
      <c r="AU426" s="19"/>
      <c r="AV426" s="19"/>
      <c r="AW426" s="21"/>
    </row>
    <row r="427" spans="45:49" ht="12.75">
      <c r="AS427" s="19"/>
      <c r="AT427" s="20"/>
      <c r="AU427" s="19"/>
      <c r="AV427" s="19"/>
      <c r="AW427" s="21"/>
    </row>
    <row r="428" spans="45:49" ht="12.75">
      <c r="AS428" s="19"/>
      <c r="AT428" s="20"/>
      <c r="AU428" s="19"/>
      <c r="AV428" s="19"/>
      <c r="AW428" s="21"/>
    </row>
    <row r="429" spans="45:49" ht="12.75">
      <c r="AS429" s="19"/>
      <c r="AT429" s="20"/>
      <c r="AU429" s="19"/>
      <c r="AV429" s="19"/>
      <c r="AW429" s="21"/>
    </row>
    <row r="430" spans="45:49" ht="12.75">
      <c r="AS430" s="19"/>
      <c r="AT430" s="20"/>
      <c r="AU430" s="19"/>
      <c r="AV430" s="19"/>
      <c r="AW430" s="21"/>
    </row>
    <row r="431" spans="45:49" ht="12.75">
      <c r="AS431" s="19"/>
      <c r="AT431" s="20"/>
      <c r="AU431" s="19"/>
      <c r="AV431" s="19"/>
      <c r="AW431" s="21"/>
    </row>
    <row r="432" spans="45:49" ht="12.75">
      <c r="AS432" s="19"/>
      <c r="AT432" s="20"/>
      <c r="AU432" s="19"/>
      <c r="AV432" s="19"/>
      <c r="AW432" s="21"/>
    </row>
    <row r="433" ht="12.75">
      <c r="AW433" s="87"/>
    </row>
    <row r="434" ht="12.75">
      <c r="AW434" s="87"/>
    </row>
    <row r="435" spans="45:49" ht="12.75">
      <c r="AS435" s="19"/>
      <c r="AT435" s="20"/>
      <c r="AU435" s="19"/>
      <c r="AV435" s="19"/>
      <c r="AW435" s="21"/>
    </row>
    <row r="436" spans="45:49" ht="12.75">
      <c r="AS436" s="19"/>
      <c r="AT436" s="20"/>
      <c r="AU436" s="19"/>
      <c r="AV436" s="19"/>
      <c r="AW436" s="21"/>
    </row>
    <row r="437" spans="45:49" ht="12.75">
      <c r="AS437" s="19"/>
      <c r="AT437" s="20"/>
      <c r="AU437" s="19"/>
      <c r="AV437" s="19"/>
      <c r="AW437" s="21"/>
    </row>
    <row r="438" ht="12.75">
      <c r="AW438" s="87"/>
    </row>
    <row r="439" spans="45:49" ht="12.75">
      <c r="AS439" s="19"/>
      <c r="AT439" s="20"/>
      <c r="AU439" s="19"/>
      <c r="AV439" s="19"/>
      <c r="AW439" s="21"/>
    </row>
    <row r="440" spans="45:49" ht="12.75">
      <c r="AS440" s="19"/>
      <c r="AT440" s="20"/>
      <c r="AU440" s="19"/>
      <c r="AV440" s="19"/>
      <c r="AW440" s="21"/>
    </row>
    <row r="441" spans="45:49" ht="12.75">
      <c r="AS441" s="19"/>
      <c r="AT441" s="20"/>
      <c r="AU441" s="19"/>
      <c r="AV441" s="19"/>
      <c r="AW441" s="21"/>
    </row>
    <row r="442" spans="45:49" ht="12.75">
      <c r="AS442" s="19"/>
      <c r="AT442" s="20"/>
      <c r="AU442" s="19"/>
      <c r="AV442" s="19"/>
      <c r="AW442" s="21"/>
    </row>
    <row r="443" spans="45:49" ht="12.75">
      <c r="AS443" s="19"/>
      <c r="AT443" s="20"/>
      <c r="AU443" s="19"/>
      <c r="AV443" s="19"/>
      <c r="AW443" s="21"/>
    </row>
    <row r="444" spans="45:49" ht="12.75">
      <c r="AS444" s="19"/>
      <c r="AT444" s="20"/>
      <c r="AU444" s="19"/>
      <c r="AV444" s="19"/>
      <c r="AW444" s="21"/>
    </row>
    <row r="445" spans="45:49" ht="12.75">
      <c r="AS445" s="19"/>
      <c r="AT445" s="20"/>
      <c r="AU445" s="19"/>
      <c r="AV445" s="19"/>
      <c r="AW445" s="21"/>
    </row>
    <row r="446" spans="45:49" ht="12.75">
      <c r="AS446" s="19"/>
      <c r="AT446" s="20"/>
      <c r="AU446" s="19"/>
      <c r="AV446" s="19"/>
      <c r="AW446" s="21"/>
    </row>
    <row r="447" spans="45:49" ht="12.75">
      <c r="AS447" s="19"/>
      <c r="AT447" s="20"/>
      <c r="AU447" s="19"/>
      <c r="AV447" s="19"/>
      <c r="AW447" s="21"/>
    </row>
    <row r="448" spans="45:49" ht="12.75">
      <c r="AS448" s="19"/>
      <c r="AT448" s="20"/>
      <c r="AU448" s="19"/>
      <c r="AV448" s="19"/>
      <c r="AW448" s="21"/>
    </row>
    <row r="449" spans="45:49" ht="12.75">
      <c r="AS449" s="19"/>
      <c r="AT449" s="20"/>
      <c r="AU449" s="19"/>
      <c r="AV449" s="19"/>
      <c r="AW449" s="21"/>
    </row>
    <row r="450" spans="45:49" ht="12.75">
      <c r="AS450" s="19"/>
      <c r="AT450" s="20"/>
      <c r="AU450" s="19"/>
      <c r="AV450" s="19"/>
      <c r="AW450" s="21"/>
    </row>
    <row r="451" spans="45:49" ht="12.75">
      <c r="AS451" s="19"/>
      <c r="AT451" s="20"/>
      <c r="AU451" s="19"/>
      <c r="AV451" s="19"/>
      <c r="AW451" s="21"/>
    </row>
    <row r="452" spans="45:49" ht="12.75">
      <c r="AS452" s="19"/>
      <c r="AT452" s="20"/>
      <c r="AU452" s="19"/>
      <c r="AV452" s="19"/>
      <c r="AW452" s="21"/>
    </row>
    <row r="453" spans="45:49" ht="12.75">
      <c r="AS453" s="19"/>
      <c r="AT453" s="20"/>
      <c r="AU453" s="19"/>
      <c r="AV453" s="19"/>
      <c r="AW453" s="21"/>
    </row>
    <row r="454" spans="45:49" ht="12.75">
      <c r="AS454" s="19"/>
      <c r="AT454" s="20"/>
      <c r="AU454" s="19"/>
      <c r="AV454" s="19"/>
      <c r="AW454" s="21"/>
    </row>
    <row r="455" ht="12.75">
      <c r="AW455" s="87"/>
    </row>
    <row r="456" spans="45:49" ht="12.75">
      <c r="AS456" s="19"/>
      <c r="AT456" s="20"/>
      <c r="AU456" s="19"/>
      <c r="AV456" s="19"/>
      <c r="AW456" s="21"/>
    </row>
    <row r="457" spans="45:49" ht="12.75">
      <c r="AS457" s="19"/>
      <c r="AT457" s="20"/>
      <c r="AU457" s="19"/>
      <c r="AV457" s="19"/>
      <c r="AW457" s="21"/>
    </row>
    <row r="458" spans="45:49" ht="12.75">
      <c r="AS458" s="19"/>
      <c r="AT458" s="20"/>
      <c r="AU458" s="19"/>
      <c r="AV458" s="19"/>
      <c r="AW458" s="21"/>
    </row>
    <row r="459" spans="45:49" ht="12.75">
      <c r="AS459" s="19"/>
      <c r="AT459" s="20"/>
      <c r="AU459" s="19"/>
      <c r="AV459" s="19"/>
      <c r="AW459" s="21"/>
    </row>
    <row r="460" spans="45:49" ht="12.75">
      <c r="AS460" s="19"/>
      <c r="AT460" s="20"/>
      <c r="AU460" s="19"/>
      <c r="AV460" s="19"/>
      <c r="AW460" s="21"/>
    </row>
    <row r="461" spans="45:49" ht="12.75">
      <c r="AS461" s="19"/>
      <c r="AT461" s="20"/>
      <c r="AU461" s="19"/>
      <c r="AV461" s="19"/>
      <c r="AW461" s="21"/>
    </row>
    <row r="462" spans="45:49" ht="12.75">
      <c r="AS462" s="19"/>
      <c r="AT462" s="20"/>
      <c r="AU462" s="19"/>
      <c r="AV462" s="19"/>
      <c r="AW462" s="21"/>
    </row>
    <row r="463" spans="45:49" ht="12.75">
      <c r="AS463" s="19"/>
      <c r="AT463" s="20"/>
      <c r="AU463" s="19"/>
      <c r="AV463" s="19"/>
      <c r="AW463" s="21"/>
    </row>
    <row r="464" spans="45:49" ht="12.75">
      <c r="AS464" s="19"/>
      <c r="AT464" s="20"/>
      <c r="AU464" s="19"/>
      <c r="AV464" s="19"/>
      <c r="AW464" s="21"/>
    </row>
    <row r="465" spans="45:49" ht="12.75">
      <c r="AS465" s="19"/>
      <c r="AT465" s="20"/>
      <c r="AU465" s="19"/>
      <c r="AV465" s="19"/>
      <c r="AW465" s="21"/>
    </row>
    <row r="466" spans="45:49" ht="12.75">
      <c r="AS466" s="19"/>
      <c r="AT466" s="20"/>
      <c r="AU466" s="19"/>
      <c r="AV466" s="19"/>
      <c r="AW466" s="21"/>
    </row>
    <row r="467" spans="45:49" ht="12.75">
      <c r="AS467" s="19"/>
      <c r="AT467" s="20"/>
      <c r="AU467" s="19"/>
      <c r="AV467" s="19"/>
      <c r="AW467" s="21"/>
    </row>
    <row r="468" spans="45:49" ht="12.75">
      <c r="AS468" s="19"/>
      <c r="AT468" s="20"/>
      <c r="AU468" s="19"/>
      <c r="AV468" s="19"/>
      <c r="AW468" s="21"/>
    </row>
    <row r="469" spans="45:49" ht="12.75">
      <c r="AS469" s="19"/>
      <c r="AT469" s="20"/>
      <c r="AU469" s="19"/>
      <c r="AV469" s="19"/>
      <c r="AW469" s="21"/>
    </row>
    <row r="470" ht="12.75">
      <c r="AW470" s="87"/>
    </row>
    <row r="471" spans="45:49" ht="12.75">
      <c r="AS471" s="19"/>
      <c r="AT471" s="20"/>
      <c r="AU471" s="19"/>
      <c r="AV471" s="19"/>
      <c r="AW471" s="21"/>
    </row>
    <row r="472" spans="45:49" ht="12.75">
      <c r="AS472" s="19"/>
      <c r="AT472" s="20"/>
      <c r="AU472" s="19"/>
      <c r="AV472" s="19"/>
      <c r="AW472" s="21"/>
    </row>
    <row r="473" spans="45:49" ht="12.75">
      <c r="AS473" s="19"/>
      <c r="AT473" s="20"/>
      <c r="AU473" s="19"/>
      <c r="AV473" s="19"/>
      <c r="AW473" s="21"/>
    </row>
    <row r="474" spans="45:49" ht="12.75">
      <c r="AS474" s="19"/>
      <c r="AT474" s="20"/>
      <c r="AU474" s="19"/>
      <c r="AV474" s="19"/>
      <c r="AW474" s="21"/>
    </row>
    <row r="475" spans="45:49" ht="12.75">
      <c r="AS475" s="19"/>
      <c r="AT475" s="20"/>
      <c r="AU475" s="19"/>
      <c r="AV475" s="19"/>
      <c r="AW475" s="21"/>
    </row>
    <row r="476" spans="45:49" ht="12.75">
      <c r="AS476" s="19"/>
      <c r="AT476" s="20"/>
      <c r="AU476" s="19"/>
      <c r="AV476" s="19"/>
      <c r="AW476" s="21"/>
    </row>
    <row r="477" spans="45:49" ht="12.75">
      <c r="AS477" s="19"/>
      <c r="AT477" s="20"/>
      <c r="AU477" s="19"/>
      <c r="AV477" s="19"/>
      <c r="AW477" s="21"/>
    </row>
    <row r="478" spans="45:49" ht="12.75">
      <c r="AS478" s="19"/>
      <c r="AT478" s="20"/>
      <c r="AU478" s="19"/>
      <c r="AV478" s="19"/>
      <c r="AW478" s="21"/>
    </row>
    <row r="479" spans="45:49" ht="12.75">
      <c r="AS479" s="19"/>
      <c r="AT479" s="20"/>
      <c r="AU479" s="19"/>
      <c r="AV479" s="19"/>
      <c r="AW479" s="21"/>
    </row>
    <row r="480" spans="45:49" ht="12.75">
      <c r="AS480" s="19"/>
      <c r="AT480" s="20"/>
      <c r="AU480" s="19"/>
      <c r="AV480" s="19"/>
      <c r="AW480" s="21"/>
    </row>
    <row r="481" spans="45:49" ht="12.75">
      <c r="AS481" s="19"/>
      <c r="AT481" s="20"/>
      <c r="AU481" s="19"/>
      <c r="AV481" s="19"/>
      <c r="AW481" s="21"/>
    </row>
    <row r="482" spans="45:49" ht="12.75">
      <c r="AS482" s="19"/>
      <c r="AT482" s="20"/>
      <c r="AU482" s="19"/>
      <c r="AV482" s="19"/>
      <c r="AW482" s="21"/>
    </row>
    <row r="483" spans="45:49" ht="12.75">
      <c r="AS483" s="19"/>
      <c r="AT483" s="20"/>
      <c r="AU483" s="19"/>
      <c r="AV483" s="19"/>
      <c r="AW483" s="21"/>
    </row>
    <row r="484" spans="45:49" ht="12.75">
      <c r="AS484" s="19"/>
      <c r="AT484" s="20"/>
      <c r="AU484" s="19"/>
      <c r="AV484" s="19"/>
      <c r="AW484" s="21"/>
    </row>
    <row r="485" ht="12.75">
      <c r="AW485" s="87"/>
    </row>
    <row r="486" spans="45:49" ht="12.75">
      <c r="AS486" s="19"/>
      <c r="AT486" s="20"/>
      <c r="AU486" s="19"/>
      <c r="AV486" s="19"/>
      <c r="AW486" s="21"/>
    </row>
    <row r="487" spans="45:49" ht="12.75">
      <c r="AS487" s="19"/>
      <c r="AT487" s="20"/>
      <c r="AU487" s="19"/>
      <c r="AV487" s="19"/>
      <c r="AW487" s="21"/>
    </row>
    <row r="488" spans="45:49" ht="12.75">
      <c r="AS488" s="19"/>
      <c r="AT488" s="20"/>
      <c r="AU488" s="19"/>
      <c r="AV488" s="19"/>
      <c r="AW488" s="21"/>
    </row>
    <row r="489" spans="45:49" ht="12.75">
      <c r="AS489" s="19"/>
      <c r="AT489" s="20"/>
      <c r="AU489" s="19"/>
      <c r="AV489" s="19"/>
      <c r="AW489" s="21"/>
    </row>
    <row r="490" spans="45:49" ht="12.75">
      <c r="AS490" s="19"/>
      <c r="AT490" s="20"/>
      <c r="AU490" s="19"/>
      <c r="AV490" s="19"/>
      <c r="AW490" s="21"/>
    </row>
    <row r="491" spans="45:49" ht="12.75">
      <c r="AS491" s="19"/>
      <c r="AT491" s="20"/>
      <c r="AU491" s="19"/>
      <c r="AV491" s="19"/>
      <c r="AW491" s="21"/>
    </row>
    <row r="492" spans="45:49" ht="12.75">
      <c r="AS492" s="19"/>
      <c r="AT492" s="20"/>
      <c r="AU492" s="19"/>
      <c r="AV492" s="19"/>
      <c r="AW492" s="21"/>
    </row>
    <row r="493" spans="45:49" ht="12.75">
      <c r="AS493" s="19"/>
      <c r="AT493" s="20"/>
      <c r="AU493" s="19"/>
      <c r="AV493" s="19"/>
      <c r="AW493" s="21"/>
    </row>
    <row r="494" spans="45:49" ht="12.75">
      <c r="AS494" s="19"/>
      <c r="AT494" s="20"/>
      <c r="AU494" s="19"/>
      <c r="AV494" s="19"/>
      <c r="AW494" s="21"/>
    </row>
    <row r="495" spans="45:49" ht="12.75">
      <c r="AS495" s="19"/>
      <c r="AT495" s="20"/>
      <c r="AU495" s="19"/>
      <c r="AV495" s="19"/>
      <c r="AW495" s="21"/>
    </row>
    <row r="496" spans="45:49" ht="12.75">
      <c r="AS496" s="19"/>
      <c r="AT496" s="20"/>
      <c r="AU496" s="19"/>
      <c r="AV496" s="19"/>
      <c r="AW496" s="21"/>
    </row>
    <row r="497" spans="45:49" ht="12.75">
      <c r="AS497" s="19"/>
      <c r="AT497" s="20"/>
      <c r="AU497" s="19"/>
      <c r="AV497" s="19"/>
      <c r="AW497" s="21"/>
    </row>
    <row r="498" spans="45:49" ht="12.75">
      <c r="AS498" s="19"/>
      <c r="AT498" s="20"/>
      <c r="AU498" s="19"/>
      <c r="AV498" s="19"/>
      <c r="AW498" s="21"/>
    </row>
    <row r="499" spans="45:49" ht="12.75">
      <c r="AS499" s="19"/>
      <c r="AT499" s="20"/>
      <c r="AU499" s="19"/>
      <c r="AV499" s="19"/>
      <c r="AW499" s="21"/>
    </row>
    <row r="500" spans="45:49" ht="12.75">
      <c r="AS500" s="19"/>
      <c r="AT500" s="20"/>
      <c r="AU500" s="19"/>
      <c r="AV500" s="19"/>
      <c r="AW500" s="21"/>
    </row>
    <row r="501" ht="12.75">
      <c r="AW501" s="87"/>
    </row>
    <row r="502" spans="45:49" ht="12.75">
      <c r="AS502" s="19"/>
      <c r="AT502" s="20"/>
      <c r="AU502" s="19"/>
      <c r="AV502" s="19"/>
      <c r="AW502" s="21"/>
    </row>
    <row r="503" spans="45:49" ht="12.75">
      <c r="AS503" s="19"/>
      <c r="AT503" s="20"/>
      <c r="AU503" s="19"/>
      <c r="AV503" s="19"/>
      <c r="AW503" s="21"/>
    </row>
    <row r="504" ht="12.75">
      <c r="AW504" s="87"/>
    </row>
    <row r="505" spans="45:49" ht="12.75">
      <c r="AS505" s="19"/>
      <c r="AT505" s="20"/>
      <c r="AU505" s="19"/>
      <c r="AV505" s="19"/>
      <c r="AW505" s="21"/>
    </row>
    <row r="506" spans="45:49" ht="12.75">
      <c r="AS506" s="19"/>
      <c r="AT506" s="20"/>
      <c r="AU506" s="19"/>
      <c r="AV506" s="19"/>
      <c r="AW506" s="21"/>
    </row>
    <row r="507" spans="45:49" ht="12.75">
      <c r="AS507" s="19"/>
      <c r="AT507" s="20"/>
      <c r="AU507" s="19"/>
      <c r="AV507" s="19"/>
      <c r="AW507" s="21"/>
    </row>
    <row r="508" spans="45:49" ht="12.75">
      <c r="AS508" s="19"/>
      <c r="AT508" s="20"/>
      <c r="AU508" s="19"/>
      <c r="AV508" s="19"/>
      <c r="AW508" s="21"/>
    </row>
    <row r="509" spans="45:49" ht="12.75">
      <c r="AS509" s="19"/>
      <c r="AT509" s="20"/>
      <c r="AU509" s="19"/>
      <c r="AV509" s="19"/>
      <c r="AW509" s="21"/>
    </row>
    <row r="510" ht="12.75">
      <c r="AW510" s="87"/>
    </row>
    <row r="511" ht="12.75">
      <c r="AW511" s="87"/>
    </row>
    <row r="512" spans="45:49" ht="12.75">
      <c r="AS512" s="19"/>
      <c r="AT512" s="20"/>
      <c r="AU512" s="19"/>
      <c r="AV512" s="19"/>
      <c r="AW512" s="21"/>
    </row>
    <row r="513" spans="45:49" ht="12.75">
      <c r="AS513" s="19"/>
      <c r="AT513" s="20"/>
      <c r="AU513" s="19"/>
      <c r="AV513" s="19"/>
      <c r="AW513" s="21"/>
    </row>
    <row r="514" spans="45:49" ht="12.75">
      <c r="AS514" s="19"/>
      <c r="AT514" s="20"/>
      <c r="AU514" s="19"/>
      <c r="AV514" s="19"/>
      <c r="AW514" s="21"/>
    </row>
    <row r="515" spans="45:49" ht="12.75">
      <c r="AS515" s="19"/>
      <c r="AT515" s="20"/>
      <c r="AU515" s="19"/>
      <c r="AV515" s="19"/>
      <c r="AW515" s="21"/>
    </row>
    <row r="516" ht="12.75">
      <c r="AW516" s="87"/>
    </row>
    <row r="517" spans="45:49" ht="12.75">
      <c r="AS517" s="19"/>
      <c r="AT517" s="20"/>
      <c r="AU517" s="19"/>
      <c r="AV517" s="19"/>
      <c r="AW517" s="21"/>
    </row>
    <row r="518" spans="45:49" ht="12.75">
      <c r="AS518" s="19"/>
      <c r="AT518" s="20"/>
      <c r="AU518" s="19"/>
      <c r="AV518" s="19"/>
      <c r="AW518" s="21"/>
    </row>
    <row r="519" spans="45:49" ht="12.75">
      <c r="AS519" s="19"/>
      <c r="AT519" s="20"/>
      <c r="AU519" s="19"/>
      <c r="AV519" s="19"/>
      <c r="AW519" s="21"/>
    </row>
    <row r="520" spans="45:49" ht="12.75">
      <c r="AS520" s="19"/>
      <c r="AT520" s="20"/>
      <c r="AU520" s="19"/>
      <c r="AV520" s="19"/>
      <c r="AW520" s="21"/>
    </row>
    <row r="521" spans="45:49" ht="12.75">
      <c r="AS521" s="19"/>
      <c r="AT521" s="20"/>
      <c r="AU521" s="19"/>
      <c r="AV521" s="19"/>
      <c r="AW521" s="21"/>
    </row>
    <row r="522" spans="45:49" ht="12.75">
      <c r="AS522" s="19"/>
      <c r="AT522" s="20"/>
      <c r="AU522" s="19"/>
      <c r="AV522" s="19"/>
      <c r="AW522" s="21"/>
    </row>
    <row r="523" ht="12.75">
      <c r="AW523" s="87"/>
    </row>
    <row r="524" spans="45:49" ht="12.75">
      <c r="AS524" s="19"/>
      <c r="AT524" s="20"/>
      <c r="AU524" s="19"/>
      <c r="AV524" s="19"/>
      <c r="AW524" s="21"/>
    </row>
    <row r="525" ht="12.75">
      <c r="AW525" s="87"/>
    </row>
    <row r="526" spans="45:49" ht="12.75">
      <c r="AS526" s="19"/>
      <c r="AT526" s="20"/>
      <c r="AU526" s="19"/>
      <c r="AV526" s="19"/>
      <c r="AW526" s="21"/>
    </row>
    <row r="527" spans="45:49" ht="12.75">
      <c r="AS527" s="19"/>
      <c r="AT527" s="20"/>
      <c r="AU527" s="19"/>
      <c r="AV527" s="19"/>
      <c r="AW527" s="21"/>
    </row>
    <row r="528" spans="45:49" ht="12.75">
      <c r="AS528" s="19"/>
      <c r="AT528" s="20"/>
      <c r="AU528" s="19"/>
      <c r="AV528" s="19"/>
      <c r="AW528" s="21"/>
    </row>
    <row r="529" spans="45:49" ht="12.75">
      <c r="AS529" s="19"/>
      <c r="AT529" s="20"/>
      <c r="AU529" s="19"/>
      <c r="AV529" s="19"/>
      <c r="AW529" s="21"/>
    </row>
    <row r="530" spans="45:49" ht="12.75">
      <c r="AS530" s="19"/>
      <c r="AT530" s="20"/>
      <c r="AU530" s="19"/>
      <c r="AV530" s="19"/>
      <c r="AW530" s="21"/>
    </row>
    <row r="531" spans="45:49" ht="12.75">
      <c r="AS531" s="19"/>
      <c r="AT531" s="20"/>
      <c r="AU531" s="19"/>
      <c r="AV531" s="19"/>
      <c r="AW531" s="21"/>
    </row>
    <row r="532" ht="12.75">
      <c r="AW532" s="87"/>
    </row>
    <row r="533" spans="45:49" ht="12.75">
      <c r="AS533" s="19"/>
      <c r="AT533" s="20"/>
      <c r="AU533" s="19"/>
      <c r="AV533" s="19"/>
      <c r="AW533" s="21"/>
    </row>
    <row r="534" spans="45:49" ht="12.75">
      <c r="AS534" s="19"/>
      <c r="AT534" s="20"/>
      <c r="AU534" s="19"/>
      <c r="AV534" s="19"/>
      <c r="AW534" s="21"/>
    </row>
    <row r="535" spans="45:49" ht="12.75">
      <c r="AS535" s="19"/>
      <c r="AT535" s="20"/>
      <c r="AU535" s="19"/>
      <c r="AV535" s="19"/>
      <c r="AW535" s="21"/>
    </row>
    <row r="536" spans="45:49" ht="12.75">
      <c r="AS536" s="19"/>
      <c r="AT536" s="20"/>
      <c r="AU536" s="19"/>
      <c r="AV536" s="19"/>
      <c r="AW536" s="21"/>
    </row>
    <row r="537" spans="45:49" ht="12.75">
      <c r="AS537" s="19"/>
      <c r="AT537" s="20"/>
      <c r="AU537" s="19"/>
      <c r="AV537" s="19"/>
      <c r="AW537" s="21"/>
    </row>
    <row r="538" spans="45:49" ht="12.75">
      <c r="AS538" s="19"/>
      <c r="AT538" s="20"/>
      <c r="AU538" s="19"/>
      <c r="AV538" s="19"/>
      <c r="AW538" s="21"/>
    </row>
    <row r="539" spans="45:49" ht="12.75">
      <c r="AS539" s="19"/>
      <c r="AT539" s="20"/>
      <c r="AU539" s="19"/>
      <c r="AV539" s="19"/>
      <c r="AW539" s="21"/>
    </row>
    <row r="540" spans="45:49" ht="12.75">
      <c r="AS540" s="19"/>
      <c r="AT540" s="20"/>
      <c r="AU540" s="19"/>
      <c r="AV540" s="19"/>
      <c r="AW540" s="21"/>
    </row>
    <row r="541" spans="45:49" ht="12.75">
      <c r="AS541" s="19"/>
      <c r="AT541" s="20"/>
      <c r="AU541" s="19"/>
      <c r="AV541" s="19"/>
      <c r="AW541" s="21"/>
    </row>
    <row r="542" spans="45:49" ht="12.75">
      <c r="AS542" s="19"/>
      <c r="AT542" s="20"/>
      <c r="AU542" s="19"/>
      <c r="AV542" s="19"/>
      <c r="AW542" s="21"/>
    </row>
    <row r="543" spans="45:49" ht="12.75">
      <c r="AS543" s="19"/>
      <c r="AT543" s="20"/>
      <c r="AU543" s="19"/>
      <c r="AV543" s="19"/>
      <c r="AW543" s="21"/>
    </row>
    <row r="544" spans="45:49" ht="12.75">
      <c r="AS544" s="19"/>
      <c r="AT544" s="20"/>
      <c r="AU544" s="19"/>
      <c r="AV544" s="19"/>
      <c r="AW544" s="21"/>
    </row>
    <row r="545" spans="45:49" ht="12.75">
      <c r="AS545" s="19"/>
      <c r="AT545" s="20"/>
      <c r="AU545" s="19"/>
      <c r="AV545" s="19"/>
      <c r="AW545" s="21"/>
    </row>
    <row r="546" spans="45:49" ht="12.75">
      <c r="AS546" s="19"/>
      <c r="AT546" s="20"/>
      <c r="AU546" s="19"/>
      <c r="AV546" s="19"/>
      <c r="AW546" s="21"/>
    </row>
    <row r="547" spans="45:49" ht="12.75">
      <c r="AS547" s="19"/>
      <c r="AT547" s="20"/>
      <c r="AU547" s="19"/>
      <c r="AV547" s="19"/>
      <c r="AW547" s="21"/>
    </row>
    <row r="548" spans="45:49" ht="12.75">
      <c r="AS548" s="19"/>
      <c r="AT548" s="20"/>
      <c r="AU548" s="19"/>
      <c r="AV548" s="19"/>
      <c r="AW548" s="21"/>
    </row>
    <row r="549" spans="45:49" ht="12.75">
      <c r="AS549" s="19"/>
      <c r="AT549" s="20"/>
      <c r="AU549" s="19"/>
      <c r="AV549" s="19"/>
      <c r="AW549" s="21"/>
    </row>
    <row r="550" spans="45:49" ht="12.75">
      <c r="AS550" s="19"/>
      <c r="AT550" s="20"/>
      <c r="AU550" s="19"/>
      <c r="AV550" s="19"/>
      <c r="AW550" s="21"/>
    </row>
    <row r="551" spans="45:49" ht="12.75">
      <c r="AS551" s="19"/>
      <c r="AT551" s="20"/>
      <c r="AU551" s="19"/>
      <c r="AV551" s="19"/>
      <c r="AW551" s="21"/>
    </row>
    <row r="552" spans="45:49" ht="12.75">
      <c r="AS552" s="19"/>
      <c r="AT552" s="20"/>
      <c r="AU552" s="19"/>
      <c r="AV552" s="19"/>
      <c r="AW552" s="21"/>
    </row>
    <row r="553" spans="45:49" ht="12.75">
      <c r="AS553" s="19"/>
      <c r="AT553" s="20"/>
      <c r="AU553" s="19"/>
      <c r="AV553" s="19"/>
      <c r="AW553" s="21"/>
    </row>
    <row r="554" spans="45:49" ht="12.75">
      <c r="AS554" s="19"/>
      <c r="AT554" s="20"/>
      <c r="AU554" s="19"/>
      <c r="AV554" s="19"/>
      <c r="AW554" s="21"/>
    </row>
    <row r="555" ht="12.75">
      <c r="AW555" s="87"/>
    </row>
    <row r="556" spans="45:49" ht="12.75">
      <c r="AS556" s="19"/>
      <c r="AT556" s="20"/>
      <c r="AU556" s="19"/>
      <c r="AV556" s="19"/>
      <c r="AW556" s="21"/>
    </row>
    <row r="557" spans="45:49" ht="12.75">
      <c r="AS557" s="19"/>
      <c r="AT557" s="20"/>
      <c r="AU557" s="19"/>
      <c r="AV557" s="19"/>
      <c r="AW557" s="21"/>
    </row>
    <row r="558" spans="45:49" ht="12.75">
      <c r="AS558" s="19"/>
      <c r="AT558" s="20"/>
      <c r="AU558" s="19"/>
      <c r="AV558" s="19"/>
      <c r="AW558" s="21"/>
    </row>
    <row r="559" spans="45:49" ht="12.75">
      <c r="AS559" s="19"/>
      <c r="AT559" s="20"/>
      <c r="AU559" s="19"/>
      <c r="AV559" s="19"/>
      <c r="AW559" s="21"/>
    </row>
    <row r="560" spans="45:49" ht="12.75">
      <c r="AS560" s="19"/>
      <c r="AT560" s="20"/>
      <c r="AU560" s="19"/>
      <c r="AV560" s="19"/>
      <c r="AW560" s="21"/>
    </row>
    <row r="561" spans="45:49" ht="12.75">
      <c r="AS561" s="19"/>
      <c r="AT561" s="20"/>
      <c r="AU561" s="19"/>
      <c r="AV561" s="19"/>
      <c r="AW561" s="21"/>
    </row>
    <row r="562" spans="45:49" ht="12.75">
      <c r="AS562" s="19"/>
      <c r="AT562" s="20"/>
      <c r="AU562" s="19"/>
      <c r="AV562" s="19"/>
      <c r="AW562" s="21"/>
    </row>
    <row r="563" ht="12.75">
      <c r="AW563" s="87"/>
    </row>
    <row r="564" spans="45:49" ht="12.75">
      <c r="AS564" s="19"/>
      <c r="AT564" s="20"/>
      <c r="AU564" s="19"/>
      <c r="AV564" s="19"/>
      <c r="AW564" s="21"/>
    </row>
    <row r="565" spans="45:49" ht="12.75">
      <c r="AS565" s="19"/>
      <c r="AT565" s="20"/>
      <c r="AU565" s="19"/>
      <c r="AV565" s="19"/>
      <c r="AW565" s="21"/>
    </row>
    <row r="566" spans="45:49" ht="12.75">
      <c r="AS566" s="19"/>
      <c r="AT566" s="20"/>
      <c r="AU566" s="19"/>
      <c r="AV566" s="19"/>
      <c r="AW566" s="21"/>
    </row>
    <row r="567" spans="45:49" ht="12.75">
      <c r="AS567" s="19"/>
      <c r="AT567" s="20"/>
      <c r="AU567" s="19"/>
      <c r="AV567" s="19"/>
      <c r="AW567" s="21"/>
    </row>
    <row r="568" spans="45:49" ht="12.75">
      <c r="AS568" s="19"/>
      <c r="AT568" s="20"/>
      <c r="AU568" s="19"/>
      <c r="AV568" s="19"/>
      <c r="AW568" s="21"/>
    </row>
    <row r="569" spans="45:49" ht="12.75">
      <c r="AS569" s="19"/>
      <c r="AT569" s="20"/>
      <c r="AU569" s="19"/>
      <c r="AV569" s="19"/>
      <c r="AW569" s="21"/>
    </row>
    <row r="570" spans="45:49" ht="12.75">
      <c r="AS570" s="19"/>
      <c r="AT570" s="20"/>
      <c r="AU570" s="19"/>
      <c r="AV570" s="19"/>
      <c r="AW570" s="21"/>
    </row>
    <row r="571" spans="45:49" ht="12.75">
      <c r="AS571" s="19"/>
      <c r="AT571" s="20"/>
      <c r="AU571" s="19"/>
      <c r="AV571" s="19"/>
      <c r="AW571" s="21"/>
    </row>
    <row r="572" spans="45:49" ht="12.75">
      <c r="AS572" s="19"/>
      <c r="AT572" s="20"/>
      <c r="AU572" s="19"/>
      <c r="AV572" s="19"/>
      <c r="AW572" s="21"/>
    </row>
    <row r="573" spans="45:49" ht="12.75">
      <c r="AS573" s="19"/>
      <c r="AT573" s="20"/>
      <c r="AU573" s="19"/>
      <c r="AV573" s="19"/>
      <c r="AW573" s="21"/>
    </row>
    <row r="574" spans="45:49" ht="12.75">
      <c r="AS574" s="19"/>
      <c r="AT574" s="20"/>
      <c r="AU574" s="19"/>
      <c r="AV574" s="19"/>
      <c r="AW574" s="21"/>
    </row>
    <row r="575" spans="45:49" ht="12.75">
      <c r="AS575" s="19"/>
      <c r="AT575" s="20"/>
      <c r="AU575" s="19"/>
      <c r="AV575" s="19"/>
      <c r="AW575" s="21"/>
    </row>
    <row r="576" spans="45:49" ht="12.75">
      <c r="AS576" s="19"/>
      <c r="AT576" s="20"/>
      <c r="AU576" s="19"/>
      <c r="AV576" s="19"/>
      <c r="AW576" s="21"/>
    </row>
    <row r="577" spans="45:49" ht="12.75">
      <c r="AS577" s="19"/>
      <c r="AT577" s="20"/>
      <c r="AU577" s="19"/>
      <c r="AV577" s="19"/>
      <c r="AW577" s="21"/>
    </row>
    <row r="578" spans="45:49" ht="12.75">
      <c r="AS578" s="19"/>
      <c r="AT578" s="20"/>
      <c r="AU578" s="19"/>
      <c r="AV578" s="19"/>
      <c r="AW578" s="21"/>
    </row>
    <row r="579" spans="45:49" ht="12.75">
      <c r="AS579" s="19"/>
      <c r="AT579" s="20"/>
      <c r="AU579" s="19"/>
      <c r="AV579" s="19"/>
      <c r="AW579" s="21"/>
    </row>
    <row r="580" spans="45:49" ht="12.75">
      <c r="AS580" s="19"/>
      <c r="AT580" s="20"/>
      <c r="AU580" s="19"/>
      <c r="AV580" s="19"/>
      <c r="AW580" s="21"/>
    </row>
    <row r="581" spans="45:49" ht="12.75">
      <c r="AS581" s="19"/>
      <c r="AT581" s="20"/>
      <c r="AU581" s="19"/>
      <c r="AV581" s="19"/>
      <c r="AW581" s="21"/>
    </row>
    <row r="582" spans="45:49" ht="12.75">
      <c r="AS582" s="19"/>
      <c r="AT582" s="20"/>
      <c r="AU582" s="19"/>
      <c r="AV582" s="19"/>
      <c r="AW582" s="21"/>
    </row>
    <row r="583" spans="45:49" ht="12.75">
      <c r="AS583" s="19"/>
      <c r="AT583" s="20"/>
      <c r="AU583" s="19"/>
      <c r="AV583" s="19"/>
      <c r="AW583" s="21"/>
    </row>
    <row r="584" spans="45:49" ht="12.75">
      <c r="AS584" s="19"/>
      <c r="AT584" s="20"/>
      <c r="AU584" s="19"/>
      <c r="AV584" s="19"/>
      <c r="AW584" s="21"/>
    </row>
    <row r="585" spans="45:49" ht="12.75">
      <c r="AS585" s="19"/>
      <c r="AT585" s="20"/>
      <c r="AU585" s="19"/>
      <c r="AV585" s="19"/>
      <c r="AW585" s="21"/>
    </row>
    <row r="586" spans="45:49" ht="12.75">
      <c r="AS586" s="19"/>
      <c r="AT586" s="20"/>
      <c r="AU586" s="19"/>
      <c r="AV586" s="19"/>
      <c r="AW586" s="21"/>
    </row>
    <row r="587" spans="45:49" ht="12.75">
      <c r="AS587" s="19"/>
      <c r="AT587" s="20"/>
      <c r="AU587" s="19"/>
      <c r="AV587" s="19"/>
      <c r="AW587" s="21"/>
    </row>
    <row r="588" ht="12.75">
      <c r="AW588" s="87"/>
    </row>
    <row r="589" spans="45:49" ht="12.75">
      <c r="AS589" s="19"/>
      <c r="AT589" s="20"/>
      <c r="AU589" s="19"/>
      <c r="AV589" s="19"/>
      <c r="AW589" s="21"/>
    </row>
    <row r="590" spans="45:49" ht="12.75">
      <c r="AS590" s="19"/>
      <c r="AT590" s="20"/>
      <c r="AU590" s="19"/>
      <c r="AV590" s="19"/>
      <c r="AW590" s="21"/>
    </row>
    <row r="591" spans="45:49" ht="12.75">
      <c r="AS591" s="19"/>
      <c r="AT591" s="20"/>
      <c r="AU591" s="19"/>
      <c r="AV591" s="19"/>
      <c r="AW591" s="21"/>
    </row>
    <row r="592" spans="45:49" ht="12.75">
      <c r="AS592" s="19"/>
      <c r="AT592" s="20"/>
      <c r="AU592" s="19"/>
      <c r="AV592" s="19"/>
      <c r="AW592" s="21"/>
    </row>
    <row r="593" spans="45:49" ht="12.75">
      <c r="AS593" s="19"/>
      <c r="AT593" s="20"/>
      <c r="AU593" s="19"/>
      <c r="AV593" s="19"/>
      <c r="AW593" s="21"/>
    </row>
    <row r="594" spans="45:49" ht="12.75">
      <c r="AS594" s="19"/>
      <c r="AT594" s="20"/>
      <c r="AU594" s="19"/>
      <c r="AV594" s="19"/>
      <c r="AW594" s="21"/>
    </row>
    <row r="595" spans="45:49" ht="12.75">
      <c r="AS595" s="19"/>
      <c r="AT595" s="20"/>
      <c r="AU595" s="19"/>
      <c r="AV595" s="19"/>
      <c r="AW595" s="21"/>
    </row>
    <row r="596" spans="45:49" ht="12.75">
      <c r="AS596" s="19"/>
      <c r="AT596" s="20"/>
      <c r="AU596" s="19"/>
      <c r="AV596" s="19"/>
      <c r="AW596" s="21"/>
    </row>
    <row r="597" spans="45:49" ht="12.75">
      <c r="AS597" s="19"/>
      <c r="AT597" s="20"/>
      <c r="AU597" s="19"/>
      <c r="AV597" s="19"/>
      <c r="AW597" s="21"/>
    </row>
    <row r="598" spans="45:49" ht="12.75">
      <c r="AS598" s="19"/>
      <c r="AT598" s="20"/>
      <c r="AU598" s="19"/>
      <c r="AV598" s="19"/>
      <c r="AW598" s="21"/>
    </row>
    <row r="599" spans="45:49" ht="12.75">
      <c r="AS599" s="19"/>
      <c r="AT599" s="20"/>
      <c r="AU599" s="19"/>
      <c r="AV599" s="19"/>
      <c r="AW599" s="21"/>
    </row>
    <row r="600" spans="45:49" ht="12.75">
      <c r="AS600" s="19"/>
      <c r="AT600" s="20"/>
      <c r="AU600" s="19"/>
      <c r="AV600" s="19"/>
      <c r="AW600" s="21"/>
    </row>
    <row r="601" spans="45:49" ht="12.75">
      <c r="AS601" s="19"/>
      <c r="AT601" s="20"/>
      <c r="AU601" s="19"/>
      <c r="AV601" s="19"/>
      <c r="AW601" s="21"/>
    </row>
    <row r="602" spans="45:49" ht="12.75">
      <c r="AS602" s="19"/>
      <c r="AT602" s="20"/>
      <c r="AU602" s="19"/>
      <c r="AV602" s="19"/>
      <c r="AW602" s="21"/>
    </row>
    <row r="603" spans="45:49" ht="12.75">
      <c r="AS603" s="19"/>
      <c r="AT603" s="20"/>
      <c r="AU603" s="19"/>
      <c r="AV603" s="19"/>
      <c r="AW603" s="21"/>
    </row>
    <row r="604" spans="45:49" ht="12.75">
      <c r="AS604" s="19"/>
      <c r="AT604" s="20"/>
      <c r="AU604" s="19"/>
      <c r="AV604" s="19"/>
      <c r="AW604" s="21"/>
    </row>
    <row r="605" spans="45:49" ht="12.75">
      <c r="AS605" s="19"/>
      <c r="AT605" s="20"/>
      <c r="AU605" s="19"/>
      <c r="AV605" s="19"/>
      <c r="AW605" s="21"/>
    </row>
    <row r="606" spans="45:49" ht="12.75">
      <c r="AS606" s="19"/>
      <c r="AT606" s="20"/>
      <c r="AU606" s="19"/>
      <c r="AV606" s="19"/>
      <c r="AW606" s="21"/>
    </row>
    <row r="607" spans="45:49" ht="12.75">
      <c r="AS607" s="19"/>
      <c r="AT607" s="20"/>
      <c r="AU607" s="19"/>
      <c r="AV607" s="19"/>
      <c r="AW607" s="21"/>
    </row>
    <row r="608" spans="45:49" ht="12.75">
      <c r="AS608" s="19"/>
      <c r="AT608" s="20"/>
      <c r="AU608" s="19"/>
      <c r="AV608" s="19"/>
      <c r="AW608" s="21"/>
    </row>
    <row r="609" spans="45:49" ht="12.75">
      <c r="AS609" s="19"/>
      <c r="AT609" s="20"/>
      <c r="AU609" s="19"/>
      <c r="AV609" s="19"/>
      <c r="AW609" s="21"/>
    </row>
    <row r="610" spans="45:49" ht="12.75">
      <c r="AS610" s="19"/>
      <c r="AT610" s="20"/>
      <c r="AU610" s="19"/>
      <c r="AV610" s="19"/>
      <c r="AW610" s="21"/>
    </row>
    <row r="611" spans="45:49" ht="12.75">
      <c r="AS611" s="19"/>
      <c r="AT611" s="20"/>
      <c r="AU611" s="19"/>
      <c r="AV611" s="19"/>
      <c r="AW611" s="21"/>
    </row>
    <row r="612" spans="45:49" ht="12.75">
      <c r="AS612" s="19"/>
      <c r="AT612" s="20"/>
      <c r="AU612" s="19"/>
      <c r="AV612" s="19"/>
      <c r="AW612" s="21"/>
    </row>
    <row r="613" ht="12.75">
      <c r="AW613" s="87"/>
    </row>
    <row r="614" spans="45:49" ht="12.75">
      <c r="AS614" s="19"/>
      <c r="AT614" s="20"/>
      <c r="AU614" s="19"/>
      <c r="AV614" s="19"/>
      <c r="AW614" s="21"/>
    </row>
    <row r="615" spans="45:49" ht="12.75">
      <c r="AS615" s="19"/>
      <c r="AT615" s="20"/>
      <c r="AU615" s="19"/>
      <c r="AV615" s="19"/>
      <c r="AW615" s="21"/>
    </row>
    <row r="616" spans="45:49" ht="12.75">
      <c r="AS616" s="19"/>
      <c r="AT616" s="20"/>
      <c r="AU616" s="19"/>
      <c r="AV616" s="19"/>
      <c r="AW616" s="21"/>
    </row>
    <row r="617" spans="45:49" ht="12.75">
      <c r="AS617" s="19"/>
      <c r="AT617" s="20"/>
      <c r="AU617" s="19"/>
      <c r="AV617" s="19"/>
      <c r="AW617" s="21"/>
    </row>
    <row r="618" spans="45:49" ht="12.75">
      <c r="AS618" s="19"/>
      <c r="AT618" s="20"/>
      <c r="AU618" s="19"/>
      <c r="AV618" s="19"/>
      <c r="AW618" s="21"/>
    </row>
    <row r="619" spans="45:49" ht="12.75">
      <c r="AS619" s="19"/>
      <c r="AT619" s="20"/>
      <c r="AU619" s="19"/>
      <c r="AV619" s="19"/>
      <c r="AW619" s="21"/>
    </row>
    <row r="620" spans="45:49" ht="12.75">
      <c r="AS620" s="19"/>
      <c r="AT620" s="20"/>
      <c r="AU620" s="19"/>
      <c r="AV620" s="19"/>
      <c r="AW620" s="21"/>
    </row>
    <row r="621" ht="12.75">
      <c r="AW621" s="87"/>
    </row>
    <row r="622" spans="45:49" ht="12.75">
      <c r="AS622" s="19"/>
      <c r="AT622" s="20"/>
      <c r="AU622" s="19"/>
      <c r="AV622" s="19"/>
      <c r="AW622" s="21"/>
    </row>
    <row r="623" spans="45:49" ht="12.75">
      <c r="AS623" s="19"/>
      <c r="AT623" s="20"/>
      <c r="AU623" s="19"/>
      <c r="AV623" s="19"/>
      <c r="AW623" s="21"/>
    </row>
    <row r="624" ht="12.75">
      <c r="AW624" s="87"/>
    </row>
    <row r="625" spans="45:49" ht="12.75">
      <c r="AS625" s="19"/>
      <c r="AT625" s="20"/>
      <c r="AU625" s="19"/>
      <c r="AV625" s="19"/>
      <c r="AW625" s="21"/>
    </row>
    <row r="626" spans="45:49" ht="12.75">
      <c r="AS626" s="19"/>
      <c r="AT626" s="20"/>
      <c r="AU626" s="19"/>
      <c r="AV626" s="19"/>
      <c r="AW626" s="21"/>
    </row>
    <row r="627" spans="45:49" ht="12.75">
      <c r="AS627" s="19"/>
      <c r="AT627" s="20"/>
      <c r="AU627" s="19"/>
      <c r="AV627" s="19"/>
      <c r="AW627" s="21"/>
    </row>
    <row r="628" spans="45:49" ht="12.75">
      <c r="AS628" s="19"/>
      <c r="AT628" s="20"/>
      <c r="AU628" s="19"/>
      <c r="AV628" s="19"/>
      <c r="AW628" s="21"/>
    </row>
    <row r="629" spans="45:49" ht="12.75">
      <c r="AS629" s="19"/>
      <c r="AT629" s="20"/>
      <c r="AU629" s="19"/>
      <c r="AV629" s="19"/>
      <c r="AW629" s="21"/>
    </row>
    <row r="630" spans="45:49" ht="12.75">
      <c r="AS630" s="19"/>
      <c r="AT630" s="20"/>
      <c r="AU630" s="19"/>
      <c r="AV630" s="19"/>
      <c r="AW630" s="21"/>
    </row>
    <row r="631" spans="45:49" ht="12.75">
      <c r="AS631" s="19"/>
      <c r="AT631" s="20"/>
      <c r="AU631" s="19"/>
      <c r="AV631" s="19"/>
      <c r="AW631" s="21"/>
    </row>
    <row r="632" spans="45:49" ht="12.75">
      <c r="AS632" s="19"/>
      <c r="AT632" s="20"/>
      <c r="AU632" s="19"/>
      <c r="AV632" s="19"/>
      <c r="AW632" s="21"/>
    </row>
    <row r="633" spans="45:49" ht="12.75">
      <c r="AS633" s="19"/>
      <c r="AT633" s="20"/>
      <c r="AU633" s="19"/>
      <c r="AV633" s="19"/>
      <c r="AW633" s="21"/>
    </row>
    <row r="634" spans="45:49" ht="12.75">
      <c r="AS634" s="19"/>
      <c r="AT634" s="20"/>
      <c r="AU634" s="19"/>
      <c r="AV634" s="19"/>
      <c r="AW634" s="21"/>
    </row>
    <row r="635" spans="45:49" ht="12.75">
      <c r="AS635" s="19"/>
      <c r="AT635" s="20"/>
      <c r="AU635" s="19"/>
      <c r="AV635" s="19"/>
      <c r="AW635" s="21"/>
    </row>
    <row r="636" spans="45:49" ht="12.75">
      <c r="AS636" s="19"/>
      <c r="AT636" s="20"/>
      <c r="AU636" s="19"/>
      <c r="AV636" s="19"/>
      <c r="AW636" s="21"/>
    </row>
    <row r="637" spans="45:49" ht="12.75">
      <c r="AS637" s="19"/>
      <c r="AT637" s="20"/>
      <c r="AU637" s="19"/>
      <c r="AV637" s="19"/>
      <c r="AW637" s="21"/>
    </row>
    <row r="638" spans="45:49" ht="12.75">
      <c r="AS638" s="19"/>
      <c r="AT638" s="20"/>
      <c r="AU638" s="19"/>
      <c r="AV638" s="19"/>
      <c r="AW638" s="21"/>
    </row>
    <row r="639" spans="45:49" ht="12.75">
      <c r="AS639" s="19"/>
      <c r="AT639" s="20"/>
      <c r="AU639" s="19"/>
      <c r="AV639" s="19"/>
      <c r="AW639" s="21"/>
    </row>
    <row r="640" spans="45:49" ht="12.75">
      <c r="AS640" s="19"/>
      <c r="AT640" s="20"/>
      <c r="AU640" s="19"/>
      <c r="AV640" s="19"/>
      <c r="AW640" s="21"/>
    </row>
    <row r="641" spans="45:49" ht="12.75">
      <c r="AS641" s="19"/>
      <c r="AT641" s="20"/>
      <c r="AU641" s="19"/>
      <c r="AV641" s="19"/>
      <c r="AW641" s="21"/>
    </row>
    <row r="642" spans="45:49" ht="12.75">
      <c r="AS642" s="19"/>
      <c r="AT642" s="20"/>
      <c r="AU642" s="19"/>
      <c r="AV642" s="19"/>
      <c r="AW642" s="21"/>
    </row>
    <row r="643" ht="12.75">
      <c r="AW643" s="87"/>
    </row>
    <row r="644" spans="45:49" ht="12.75">
      <c r="AS644" s="19"/>
      <c r="AT644" s="20"/>
      <c r="AU644" s="19"/>
      <c r="AV644" s="19"/>
      <c r="AW644" s="21"/>
    </row>
    <row r="645" spans="45:49" ht="12.75">
      <c r="AS645" s="19"/>
      <c r="AT645" s="20"/>
      <c r="AU645" s="19"/>
      <c r="AV645" s="19"/>
      <c r="AW645" s="21"/>
    </row>
    <row r="646" ht="12.75">
      <c r="AW646" s="87"/>
    </row>
    <row r="647" spans="45:49" ht="12.75">
      <c r="AS647" s="19"/>
      <c r="AT647" s="20"/>
      <c r="AU647" s="19"/>
      <c r="AV647" s="19"/>
      <c r="AW647" s="21"/>
    </row>
    <row r="648" spans="45:49" ht="12.75">
      <c r="AS648" s="19"/>
      <c r="AT648" s="20"/>
      <c r="AU648" s="19"/>
      <c r="AV648" s="19"/>
      <c r="AW648" s="21"/>
    </row>
    <row r="649" spans="45:49" ht="12.75">
      <c r="AS649" s="19"/>
      <c r="AT649" s="20"/>
      <c r="AU649" s="19"/>
      <c r="AV649" s="19"/>
      <c r="AW649" s="21"/>
    </row>
    <row r="650" spans="45:49" ht="12.75">
      <c r="AS650" s="19"/>
      <c r="AT650" s="20"/>
      <c r="AU650" s="19"/>
      <c r="AV650" s="19"/>
      <c r="AW650" s="21"/>
    </row>
    <row r="651" ht="12.75">
      <c r="AW651" s="87"/>
    </row>
    <row r="652" spans="45:49" ht="12.75">
      <c r="AS652" s="19"/>
      <c r="AT652" s="20"/>
      <c r="AU652" s="19"/>
      <c r="AV652" s="19"/>
      <c r="AW652" s="21"/>
    </row>
    <row r="653" spans="45:49" ht="12.75">
      <c r="AS653" s="19"/>
      <c r="AT653" s="20"/>
      <c r="AU653" s="19"/>
      <c r="AV653" s="19"/>
      <c r="AW653" s="21"/>
    </row>
    <row r="654" spans="45:49" ht="12.75">
      <c r="AS654" s="19"/>
      <c r="AT654" s="20"/>
      <c r="AU654" s="19"/>
      <c r="AV654" s="19"/>
      <c r="AW654" s="21"/>
    </row>
    <row r="655" spans="45:49" ht="12.75">
      <c r="AS655" s="19"/>
      <c r="AT655" s="20"/>
      <c r="AU655" s="19"/>
      <c r="AV655" s="19"/>
      <c r="AW655" s="21"/>
    </row>
    <row r="656" ht="12.75">
      <c r="AW656" s="87"/>
    </row>
    <row r="657" spans="45:49" ht="12.75">
      <c r="AS657" s="19"/>
      <c r="AT657" s="20"/>
      <c r="AU657" s="19"/>
      <c r="AV657" s="19"/>
      <c r="AW657" s="21"/>
    </row>
    <row r="658" spans="45:49" ht="12.75">
      <c r="AS658" s="19"/>
      <c r="AT658" s="20"/>
      <c r="AU658" s="19"/>
      <c r="AV658" s="19"/>
      <c r="AW658" s="21"/>
    </row>
    <row r="659" ht="12.75">
      <c r="AW659" s="87"/>
    </row>
    <row r="660" spans="45:49" ht="12.75">
      <c r="AS660" s="19"/>
      <c r="AT660" s="20"/>
      <c r="AU660" s="19"/>
      <c r="AV660" s="19"/>
      <c r="AW660" s="21"/>
    </row>
    <row r="661" spans="45:49" ht="12.75">
      <c r="AS661" s="19"/>
      <c r="AT661" s="20"/>
      <c r="AU661" s="19"/>
      <c r="AV661" s="19"/>
      <c r="AW661" s="21"/>
    </row>
    <row r="662" spans="45:49" ht="12.75">
      <c r="AS662" s="19"/>
      <c r="AT662" s="20"/>
      <c r="AU662" s="19"/>
      <c r="AV662" s="19"/>
      <c r="AW662" s="21"/>
    </row>
    <row r="663" spans="45:49" ht="12.75">
      <c r="AS663" s="19"/>
      <c r="AT663" s="20"/>
      <c r="AU663" s="19"/>
      <c r="AV663" s="19"/>
      <c r="AW663" s="21"/>
    </row>
    <row r="664" spans="45:49" ht="12.75">
      <c r="AS664" s="19"/>
      <c r="AT664" s="20"/>
      <c r="AU664" s="19"/>
      <c r="AV664" s="19"/>
      <c r="AW664" s="21"/>
    </row>
    <row r="665" spans="45:49" ht="12.75">
      <c r="AS665" s="19"/>
      <c r="AT665" s="20"/>
      <c r="AU665" s="19"/>
      <c r="AV665" s="19"/>
      <c r="AW665" s="21"/>
    </row>
    <row r="666" spans="45:49" ht="12.75">
      <c r="AS666" s="19"/>
      <c r="AT666" s="20"/>
      <c r="AU666" s="19"/>
      <c r="AV666" s="19"/>
      <c r="AW666" s="21"/>
    </row>
    <row r="667" spans="45:49" ht="12.75">
      <c r="AS667" s="19"/>
      <c r="AT667" s="20"/>
      <c r="AU667" s="19"/>
      <c r="AV667" s="19"/>
      <c r="AW667" s="21"/>
    </row>
    <row r="668" spans="45:49" ht="12.75">
      <c r="AS668" s="19"/>
      <c r="AT668" s="20"/>
      <c r="AU668" s="19"/>
      <c r="AV668" s="19"/>
      <c r="AW668" s="21"/>
    </row>
    <row r="669" spans="45:49" ht="12.75">
      <c r="AS669" s="19"/>
      <c r="AT669" s="20"/>
      <c r="AU669" s="19"/>
      <c r="AV669" s="19"/>
      <c r="AW669" s="21"/>
    </row>
    <row r="670" spans="45:49" ht="12.75">
      <c r="AS670" s="19"/>
      <c r="AT670" s="20"/>
      <c r="AU670" s="19"/>
      <c r="AV670" s="19"/>
      <c r="AW670" s="21"/>
    </row>
    <row r="671" spans="45:49" ht="12.75">
      <c r="AS671" s="19"/>
      <c r="AT671" s="20"/>
      <c r="AU671" s="19"/>
      <c r="AV671" s="19"/>
      <c r="AW671" s="21"/>
    </row>
    <row r="672" spans="45:49" ht="12.75">
      <c r="AS672" s="19"/>
      <c r="AT672" s="20"/>
      <c r="AU672" s="19"/>
      <c r="AV672" s="19"/>
      <c r="AW672" s="21"/>
    </row>
    <row r="673" spans="45:49" ht="12.75">
      <c r="AS673" s="19"/>
      <c r="AT673" s="20"/>
      <c r="AU673" s="19"/>
      <c r="AV673" s="19"/>
      <c r="AW673" s="21"/>
    </row>
    <row r="674" spans="45:49" ht="12.75">
      <c r="AS674" s="19"/>
      <c r="AT674" s="20"/>
      <c r="AU674" s="19"/>
      <c r="AV674" s="19"/>
      <c r="AW674" s="21"/>
    </row>
    <row r="675" spans="45:49" ht="12.75">
      <c r="AS675" s="19"/>
      <c r="AT675" s="20"/>
      <c r="AU675" s="19"/>
      <c r="AV675" s="19"/>
      <c r="AW675" s="21"/>
    </row>
    <row r="676" ht="12.75">
      <c r="AW676" s="87"/>
    </row>
    <row r="677" spans="45:49" ht="12.75">
      <c r="AS677" s="19"/>
      <c r="AT677" s="20"/>
      <c r="AU677" s="19"/>
      <c r="AV677" s="19"/>
      <c r="AW677" s="21"/>
    </row>
    <row r="678" spans="45:49" ht="12.75">
      <c r="AS678" s="19"/>
      <c r="AT678" s="20"/>
      <c r="AU678" s="19"/>
      <c r="AV678" s="19"/>
      <c r="AW678" s="21"/>
    </row>
    <row r="679" spans="45:49" ht="12.75">
      <c r="AS679" s="19"/>
      <c r="AT679" s="20"/>
      <c r="AU679" s="19"/>
      <c r="AV679" s="19"/>
      <c r="AW679" s="21"/>
    </row>
    <row r="680" spans="45:49" ht="12.75">
      <c r="AS680" s="19"/>
      <c r="AT680" s="20"/>
      <c r="AU680" s="19"/>
      <c r="AV680" s="19"/>
      <c r="AW680" s="21"/>
    </row>
    <row r="681" ht="12.75">
      <c r="AW681" s="87"/>
    </row>
    <row r="682" spans="45:49" ht="12.75">
      <c r="AS682" s="19"/>
      <c r="AT682" s="20"/>
      <c r="AU682" s="19"/>
      <c r="AV682" s="19"/>
      <c r="AW682" s="21"/>
    </row>
    <row r="683" spans="45:49" ht="12.75">
      <c r="AS683" s="19"/>
      <c r="AT683" s="20"/>
      <c r="AU683" s="19"/>
      <c r="AV683" s="19"/>
      <c r="AW683" s="21"/>
    </row>
    <row r="684" spans="45:49" ht="12.75">
      <c r="AS684" s="19"/>
      <c r="AT684" s="20"/>
      <c r="AU684" s="19"/>
      <c r="AV684" s="19"/>
      <c r="AW684" s="21"/>
    </row>
    <row r="685" spans="45:49" ht="12.75">
      <c r="AS685" s="19"/>
      <c r="AT685" s="20"/>
      <c r="AU685" s="19"/>
      <c r="AV685" s="19"/>
      <c r="AW685" s="21"/>
    </row>
    <row r="686" spans="45:49" ht="12.75">
      <c r="AS686" s="19"/>
      <c r="AT686" s="20"/>
      <c r="AU686" s="19"/>
      <c r="AV686" s="19"/>
      <c r="AW686" s="21"/>
    </row>
    <row r="687" spans="45:49" ht="12.75">
      <c r="AS687" s="19"/>
      <c r="AT687" s="20"/>
      <c r="AU687" s="19"/>
      <c r="AV687" s="19"/>
      <c r="AW687" s="21"/>
    </row>
    <row r="688" spans="45:49" ht="12.75">
      <c r="AS688" s="19"/>
      <c r="AT688" s="20"/>
      <c r="AU688" s="19"/>
      <c r="AV688" s="19"/>
      <c r="AW688" s="21"/>
    </row>
    <row r="689" spans="45:49" ht="12.75">
      <c r="AS689" s="19"/>
      <c r="AT689" s="20"/>
      <c r="AU689" s="19"/>
      <c r="AV689" s="19"/>
      <c r="AW689" s="21"/>
    </row>
    <row r="690" ht="12.75">
      <c r="AW690" s="87"/>
    </row>
    <row r="691" spans="45:49" ht="12.75">
      <c r="AS691" s="19"/>
      <c r="AT691" s="20"/>
      <c r="AU691" s="19"/>
      <c r="AV691" s="19"/>
      <c r="AW691" s="21"/>
    </row>
    <row r="692" spans="45:49" ht="12.75">
      <c r="AS692" s="19"/>
      <c r="AT692" s="20"/>
      <c r="AU692" s="19"/>
      <c r="AV692" s="19"/>
      <c r="AW692" s="21"/>
    </row>
    <row r="693" spans="45:49" ht="12.75">
      <c r="AS693" s="19"/>
      <c r="AT693" s="20"/>
      <c r="AU693" s="19"/>
      <c r="AV693" s="19"/>
      <c r="AW693" s="21"/>
    </row>
    <row r="694" spans="45:49" ht="12.75">
      <c r="AS694" s="19"/>
      <c r="AT694" s="20"/>
      <c r="AU694" s="19"/>
      <c r="AV694" s="19"/>
      <c r="AW694" s="21"/>
    </row>
    <row r="695" spans="45:49" ht="12.75">
      <c r="AS695" s="19"/>
      <c r="AT695" s="20"/>
      <c r="AU695" s="19"/>
      <c r="AV695" s="19"/>
      <c r="AW695" s="21"/>
    </row>
    <row r="696" spans="45:49" ht="12.75">
      <c r="AS696" s="19"/>
      <c r="AT696" s="20"/>
      <c r="AU696" s="19"/>
      <c r="AV696" s="19"/>
      <c r="AW696" s="21"/>
    </row>
    <row r="697" spans="45:49" ht="12.75">
      <c r="AS697" s="19"/>
      <c r="AT697" s="20"/>
      <c r="AU697" s="19"/>
      <c r="AV697" s="19"/>
      <c r="AW697" s="21"/>
    </row>
    <row r="698" spans="45:49" ht="12.75">
      <c r="AS698" s="19"/>
      <c r="AT698" s="20"/>
      <c r="AU698" s="19"/>
      <c r="AV698" s="19"/>
      <c r="AW698" s="21"/>
    </row>
    <row r="699" spans="45:49" ht="12.75">
      <c r="AS699" s="19"/>
      <c r="AT699" s="20"/>
      <c r="AU699" s="19"/>
      <c r="AV699" s="19"/>
      <c r="AW699" s="21"/>
    </row>
    <row r="700" spans="45:49" ht="12.75">
      <c r="AS700" s="19"/>
      <c r="AT700" s="20"/>
      <c r="AU700" s="19"/>
      <c r="AV700" s="19"/>
      <c r="AW700" s="21"/>
    </row>
    <row r="701" spans="45:49" ht="12.75">
      <c r="AS701" s="19"/>
      <c r="AT701" s="20"/>
      <c r="AU701" s="19"/>
      <c r="AV701" s="19"/>
      <c r="AW701" s="21"/>
    </row>
    <row r="702" spans="45:49" ht="12.75">
      <c r="AS702" s="19"/>
      <c r="AT702" s="20"/>
      <c r="AU702" s="19"/>
      <c r="AV702" s="19"/>
      <c r="AW702" s="21"/>
    </row>
    <row r="703" spans="45:49" ht="12.75">
      <c r="AS703" s="19"/>
      <c r="AT703" s="20"/>
      <c r="AU703" s="19"/>
      <c r="AV703" s="19"/>
      <c r="AW703" s="21"/>
    </row>
    <row r="704" spans="45:49" ht="12.75">
      <c r="AS704" s="19"/>
      <c r="AT704" s="20"/>
      <c r="AU704" s="19"/>
      <c r="AV704" s="19"/>
      <c r="AW704" s="21"/>
    </row>
    <row r="705" ht="12.75">
      <c r="AW705" s="87"/>
    </row>
    <row r="706" spans="45:49" ht="12.75">
      <c r="AS706" s="19"/>
      <c r="AT706" s="20"/>
      <c r="AU706" s="19"/>
      <c r="AV706" s="19"/>
      <c r="AW706" s="21"/>
    </row>
    <row r="707" spans="45:49" ht="12.75">
      <c r="AS707" s="19"/>
      <c r="AT707" s="20"/>
      <c r="AU707" s="19"/>
      <c r="AV707" s="19"/>
      <c r="AW707" s="21"/>
    </row>
    <row r="708" spans="45:49" ht="12.75">
      <c r="AS708" s="19"/>
      <c r="AT708" s="20"/>
      <c r="AU708" s="19"/>
      <c r="AV708" s="19"/>
      <c r="AW708" s="21"/>
    </row>
    <row r="709" spans="45:49" ht="12.75">
      <c r="AS709" s="19"/>
      <c r="AT709" s="20"/>
      <c r="AU709" s="19"/>
      <c r="AV709" s="19"/>
      <c r="AW709" s="21"/>
    </row>
    <row r="710" spans="45:49" ht="12.75">
      <c r="AS710" s="19"/>
      <c r="AT710" s="20"/>
      <c r="AU710" s="19"/>
      <c r="AV710" s="19"/>
      <c r="AW710" s="21"/>
    </row>
    <row r="711" ht="12.75">
      <c r="AW711" s="87"/>
    </row>
    <row r="712" spans="45:49" ht="12.75">
      <c r="AS712" s="19"/>
      <c r="AT712" s="20"/>
      <c r="AU712" s="19"/>
      <c r="AV712" s="19"/>
      <c r="AW712" s="21"/>
    </row>
    <row r="713" spans="45:49" ht="12.75">
      <c r="AS713" s="19"/>
      <c r="AT713" s="20"/>
      <c r="AU713" s="19"/>
      <c r="AV713" s="19"/>
      <c r="AW713" s="21"/>
    </row>
    <row r="714" spans="45:49" ht="12.75">
      <c r="AS714" s="19"/>
      <c r="AT714" s="20"/>
      <c r="AU714" s="19"/>
      <c r="AV714" s="19"/>
      <c r="AW714" s="21"/>
    </row>
    <row r="715" spans="45:49" ht="12.75">
      <c r="AS715" s="19"/>
      <c r="AT715" s="20"/>
      <c r="AU715" s="19"/>
      <c r="AV715" s="19"/>
      <c r="AW715" s="21"/>
    </row>
    <row r="716" spans="45:49" ht="12.75">
      <c r="AS716" s="19"/>
      <c r="AT716" s="20"/>
      <c r="AU716" s="19"/>
      <c r="AV716" s="19"/>
      <c r="AW716" s="21"/>
    </row>
    <row r="717" spans="45:49" ht="12.75">
      <c r="AS717" s="19"/>
      <c r="AT717" s="20"/>
      <c r="AU717" s="19"/>
      <c r="AV717" s="19"/>
      <c r="AW717" s="21"/>
    </row>
    <row r="718" spans="45:49" ht="12.75">
      <c r="AS718" s="19"/>
      <c r="AT718" s="20"/>
      <c r="AU718" s="19"/>
      <c r="AV718" s="19"/>
      <c r="AW718" s="21"/>
    </row>
    <row r="719" spans="45:49" ht="12.75">
      <c r="AS719" s="19"/>
      <c r="AT719" s="20"/>
      <c r="AU719" s="19"/>
      <c r="AV719" s="19"/>
      <c r="AW719" s="21"/>
    </row>
    <row r="720" ht="12.75">
      <c r="AW720" s="87"/>
    </row>
    <row r="721" spans="45:49" ht="12.75">
      <c r="AS721" s="19"/>
      <c r="AT721" s="20"/>
      <c r="AU721" s="19"/>
      <c r="AV721" s="19"/>
      <c r="AW721" s="21"/>
    </row>
    <row r="722" spans="45:49" ht="12.75">
      <c r="AS722" s="19"/>
      <c r="AT722" s="20"/>
      <c r="AU722" s="19"/>
      <c r="AV722" s="19"/>
      <c r="AW722" s="21"/>
    </row>
    <row r="723" spans="45:49" ht="12.75">
      <c r="AS723" s="19"/>
      <c r="AT723" s="20"/>
      <c r="AU723" s="19"/>
      <c r="AV723" s="19"/>
      <c r="AW723" s="21"/>
    </row>
    <row r="724" spans="45:49" ht="12.75">
      <c r="AS724" s="19"/>
      <c r="AT724" s="20"/>
      <c r="AU724" s="19"/>
      <c r="AV724" s="19"/>
      <c r="AW724" s="21"/>
    </row>
    <row r="725" spans="45:49" ht="12.75">
      <c r="AS725" s="19"/>
      <c r="AT725" s="20"/>
      <c r="AU725" s="19"/>
      <c r="AV725" s="19"/>
      <c r="AW725" s="21"/>
    </row>
    <row r="726" ht="12.75">
      <c r="AW726" s="87"/>
    </row>
    <row r="727" spans="45:49" ht="12.75">
      <c r="AS727" s="19"/>
      <c r="AT727" s="20"/>
      <c r="AU727" s="19"/>
      <c r="AV727" s="19"/>
      <c r="AW727" s="21"/>
    </row>
    <row r="728" spans="45:49" ht="12.75">
      <c r="AS728" s="19"/>
      <c r="AT728" s="20"/>
      <c r="AU728" s="19"/>
      <c r="AV728" s="19"/>
      <c r="AW728" s="21"/>
    </row>
    <row r="729" spans="45:49" ht="12.75">
      <c r="AS729" s="19"/>
      <c r="AT729" s="20"/>
      <c r="AU729" s="19"/>
      <c r="AV729" s="19"/>
      <c r="AW729" s="21"/>
    </row>
    <row r="730" spans="45:49" ht="12.75">
      <c r="AS730" s="19"/>
      <c r="AT730" s="20"/>
      <c r="AU730" s="19"/>
      <c r="AV730" s="19"/>
      <c r="AW730" s="21"/>
    </row>
    <row r="731" spans="45:49" ht="12.75">
      <c r="AS731" s="19"/>
      <c r="AT731" s="20"/>
      <c r="AU731" s="19"/>
      <c r="AV731" s="19"/>
      <c r="AW731" s="21"/>
    </row>
    <row r="732" ht="12.75">
      <c r="AW732" s="87"/>
    </row>
    <row r="733" spans="45:49" ht="12.75">
      <c r="AS733" s="19"/>
      <c r="AT733" s="20"/>
      <c r="AU733" s="19"/>
      <c r="AV733" s="19"/>
      <c r="AW733" s="21"/>
    </row>
    <row r="734" spans="45:49" ht="12.75">
      <c r="AS734" s="19"/>
      <c r="AT734" s="20"/>
      <c r="AU734" s="19"/>
      <c r="AV734" s="19"/>
      <c r="AW734" s="21"/>
    </row>
    <row r="735" spans="45:49" ht="12.75">
      <c r="AS735" s="19"/>
      <c r="AT735" s="20"/>
      <c r="AU735" s="19"/>
      <c r="AV735" s="19"/>
      <c r="AW735" s="21"/>
    </row>
    <row r="736" spans="45:49" ht="12.75">
      <c r="AS736" s="19"/>
      <c r="AT736" s="20"/>
      <c r="AU736" s="19"/>
      <c r="AV736" s="19"/>
      <c r="AW736" s="21"/>
    </row>
    <row r="737" spans="45:49" ht="12.75">
      <c r="AS737" s="19"/>
      <c r="AT737" s="20"/>
      <c r="AU737" s="19"/>
      <c r="AV737" s="19"/>
      <c r="AW737" s="21"/>
    </row>
    <row r="738" spans="45:49" ht="12.75">
      <c r="AS738" s="19"/>
      <c r="AT738" s="20"/>
      <c r="AU738" s="19"/>
      <c r="AV738" s="19"/>
      <c r="AW738" s="21"/>
    </row>
    <row r="739" ht="12.75">
      <c r="AW739" s="87"/>
    </row>
    <row r="740" spans="45:49" ht="12.75">
      <c r="AS740" s="19"/>
      <c r="AT740" s="20"/>
      <c r="AU740" s="19"/>
      <c r="AV740" s="19"/>
      <c r="AW740" s="21"/>
    </row>
    <row r="741" spans="45:49" ht="12.75">
      <c r="AS741" s="19"/>
      <c r="AT741" s="20"/>
      <c r="AU741" s="19"/>
      <c r="AV741" s="19"/>
      <c r="AW741" s="21"/>
    </row>
    <row r="742" spans="45:49" ht="12.75">
      <c r="AS742" s="19"/>
      <c r="AT742" s="20"/>
      <c r="AU742" s="19"/>
      <c r="AV742" s="19"/>
      <c r="AW742" s="21"/>
    </row>
    <row r="743" spans="45:49" ht="12.75">
      <c r="AS743" s="19"/>
      <c r="AT743" s="20"/>
      <c r="AU743" s="19"/>
      <c r="AV743" s="19"/>
      <c r="AW743" s="21"/>
    </row>
    <row r="744" spans="45:49" ht="12.75">
      <c r="AS744" s="19"/>
      <c r="AT744" s="20"/>
      <c r="AU744" s="19"/>
      <c r="AV744" s="19"/>
      <c r="AW744" s="21"/>
    </row>
    <row r="745" spans="45:49" ht="12.75">
      <c r="AS745" s="19"/>
      <c r="AT745" s="20"/>
      <c r="AU745" s="19"/>
      <c r="AV745" s="19"/>
      <c r="AW745" s="21"/>
    </row>
    <row r="746" spans="45:49" ht="12.75">
      <c r="AS746" s="19"/>
      <c r="AT746" s="20"/>
      <c r="AU746" s="19"/>
      <c r="AV746" s="19"/>
      <c r="AW746" s="21"/>
    </row>
    <row r="747" spans="45:49" ht="12.75">
      <c r="AS747" s="19"/>
      <c r="AT747" s="20"/>
      <c r="AU747" s="19"/>
      <c r="AV747" s="19"/>
      <c r="AW747" s="21"/>
    </row>
    <row r="748" spans="45:49" ht="12.75">
      <c r="AS748" s="19"/>
      <c r="AT748" s="20"/>
      <c r="AU748" s="19"/>
      <c r="AV748" s="19"/>
      <c r="AW748" s="21"/>
    </row>
    <row r="749" spans="45:49" ht="12.75">
      <c r="AS749" s="19"/>
      <c r="AT749" s="20"/>
      <c r="AU749" s="19"/>
      <c r="AV749" s="19"/>
      <c r="AW749" s="21"/>
    </row>
    <row r="750" spans="45:49" ht="12.75">
      <c r="AS750" s="19"/>
      <c r="AT750" s="20"/>
      <c r="AU750" s="19"/>
      <c r="AV750" s="19"/>
      <c r="AW750" s="21"/>
    </row>
    <row r="751" spans="45:49" ht="12.75">
      <c r="AS751" s="19"/>
      <c r="AT751" s="20"/>
      <c r="AU751" s="19"/>
      <c r="AV751" s="19"/>
      <c r="AW751" s="21"/>
    </row>
    <row r="752" spans="45:49" ht="12.75">
      <c r="AS752" s="19"/>
      <c r="AT752" s="20"/>
      <c r="AU752" s="19"/>
      <c r="AV752" s="19"/>
      <c r="AW752" s="21"/>
    </row>
    <row r="753" spans="45:49" ht="12.75">
      <c r="AS753" s="19"/>
      <c r="AT753" s="20"/>
      <c r="AU753" s="19"/>
      <c r="AV753" s="19"/>
      <c r="AW753" s="21"/>
    </row>
    <row r="754" spans="45:49" ht="12.75">
      <c r="AS754" s="19"/>
      <c r="AT754" s="20"/>
      <c r="AU754" s="19"/>
      <c r="AV754" s="19"/>
      <c r="AW754" s="21"/>
    </row>
    <row r="755" spans="45:49" ht="12.75">
      <c r="AS755" s="19"/>
      <c r="AT755" s="20"/>
      <c r="AU755" s="19"/>
      <c r="AV755" s="19"/>
      <c r="AW755" s="21"/>
    </row>
    <row r="756" spans="45:49" ht="12.75">
      <c r="AS756" s="19"/>
      <c r="AT756" s="20"/>
      <c r="AU756" s="19"/>
      <c r="AV756" s="19"/>
      <c r="AW756" s="21"/>
    </row>
    <row r="757" spans="45:49" ht="12.75">
      <c r="AS757" s="19"/>
      <c r="AT757" s="20"/>
      <c r="AU757" s="19"/>
      <c r="AV757" s="19"/>
      <c r="AW757" s="21"/>
    </row>
    <row r="758" spans="45:49" ht="12.75">
      <c r="AS758" s="19"/>
      <c r="AT758" s="20"/>
      <c r="AU758" s="19"/>
      <c r="AV758" s="19"/>
      <c r="AW758" s="21"/>
    </row>
    <row r="759" spans="45:49" ht="12.75">
      <c r="AS759" s="19"/>
      <c r="AT759" s="20"/>
      <c r="AU759" s="19"/>
      <c r="AV759" s="19"/>
      <c r="AW759" s="21"/>
    </row>
    <row r="760" spans="45:49" ht="12.75">
      <c r="AS760" s="19"/>
      <c r="AT760" s="20"/>
      <c r="AU760" s="19"/>
      <c r="AV760" s="19"/>
      <c r="AW760" s="21"/>
    </row>
    <row r="761" ht="12.75">
      <c r="AW761" s="87"/>
    </row>
    <row r="762" spans="45:49" ht="12.75">
      <c r="AS762" s="19"/>
      <c r="AT762" s="20"/>
      <c r="AU762" s="19"/>
      <c r="AV762" s="19"/>
      <c r="AW762" s="21"/>
    </row>
    <row r="763" spans="45:49" ht="12.75">
      <c r="AS763" s="19"/>
      <c r="AT763" s="20"/>
      <c r="AU763" s="19"/>
      <c r="AV763" s="19"/>
      <c r="AW763" s="21"/>
    </row>
    <row r="764" spans="45:49" ht="12.75">
      <c r="AS764" s="19"/>
      <c r="AT764" s="20"/>
      <c r="AU764" s="19"/>
      <c r="AV764" s="19"/>
      <c r="AW764" s="21"/>
    </row>
    <row r="765" spans="45:49" ht="12.75">
      <c r="AS765" s="19"/>
      <c r="AT765" s="20"/>
      <c r="AU765" s="19"/>
      <c r="AV765" s="19"/>
      <c r="AW765" s="21"/>
    </row>
    <row r="766" spans="45:49" ht="12.75">
      <c r="AS766" s="19"/>
      <c r="AT766" s="20"/>
      <c r="AU766" s="19"/>
      <c r="AV766" s="19"/>
      <c r="AW766" s="21"/>
    </row>
    <row r="767" spans="45:49" ht="12.75">
      <c r="AS767" s="19"/>
      <c r="AT767" s="20"/>
      <c r="AU767" s="19"/>
      <c r="AV767" s="19"/>
      <c r="AW767" s="21"/>
    </row>
    <row r="768" spans="45:49" ht="12.75">
      <c r="AS768" s="19"/>
      <c r="AT768" s="20"/>
      <c r="AU768" s="19"/>
      <c r="AV768" s="19"/>
      <c r="AW768" s="21"/>
    </row>
    <row r="769" spans="45:49" ht="12.75">
      <c r="AS769" s="19"/>
      <c r="AT769" s="20"/>
      <c r="AU769" s="19"/>
      <c r="AV769" s="19"/>
      <c r="AW769" s="21"/>
    </row>
    <row r="770" spans="45:49" ht="12.75">
      <c r="AS770" s="19"/>
      <c r="AT770" s="20"/>
      <c r="AU770" s="19"/>
      <c r="AV770" s="19"/>
      <c r="AW770" s="21"/>
    </row>
    <row r="771" ht="12.75">
      <c r="AW771" s="87"/>
    </row>
    <row r="772" spans="45:49" ht="12.75">
      <c r="AS772" s="19"/>
      <c r="AT772" s="20"/>
      <c r="AU772" s="19"/>
      <c r="AV772" s="19"/>
      <c r="AW772" s="21"/>
    </row>
    <row r="773" spans="45:49" ht="12.75">
      <c r="AS773" s="19"/>
      <c r="AT773" s="20"/>
      <c r="AU773" s="19"/>
      <c r="AV773" s="19"/>
      <c r="AW773" s="21"/>
    </row>
    <row r="774" spans="45:49" ht="12.75">
      <c r="AS774" s="19"/>
      <c r="AT774" s="20"/>
      <c r="AU774" s="19"/>
      <c r="AV774" s="19"/>
      <c r="AW774" s="21"/>
    </row>
    <row r="775" spans="45:49" ht="12.75">
      <c r="AS775" s="19"/>
      <c r="AT775" s="20"/>
      <c r="AU775" s="19"/>
      <c r="AV775" s="19"/>
      <c r="AW775" s="21"/>
    </row>
    <row r="776" spans="45:49" ht="12.75">
      <c r="AS776" s="19"/>
      <c r="AT776" s="20"/>
      <c r="AU776" s="19"/>
      <c r="AV776" s="19"/>
      <c r="AW776" s="21"/>
    </row>
    <row r="777" spans="45:49" ht="12.75">
      <c r="AS777" s="19"/>
      <c r="AT777" s="20"/>
      <c r="AU777" s="19"/>
      <c r="AV777" s="19"/>
      <c r="AW777" s="21"/>
    </row>
    <row r="778" spans="45:49" ht="12.75">
      <c r="AS778" s="19"/>
      <c r="AT778" s="20"/>
      <c r="AU778" s="19"/>
      <c r="AV778" s="19"/>
      <c r="AW778" s="21"/>
    </row>
    <row r="779" spans="45:49" ht="12.75">
      <c r="AS779" s="19"/>
      <c r="AT779" s="20"/>
      <c r="AU779" s="19"/>
      <c r="AV779" s="19"/>
      <c r="AW779" s="21"/>
    </row>
    <row r="780" spans="45:49" ht="12.75">
      <c r="AS780" s="19"/>
      <c r="AT780" s="20"/>
      <c r="AU780" s="19"/>
      <c r="AV780" s="19"/>
      <c r="AW780" s="21"/>
    </row>
    <row r="781" spans="45:49" ht="12.75">
      <c r="AS781" s="19"/>
      <c r="AT781" s="20"/>
      <c r="AU781" s="19"/>
      <c r="AV781" s="19"/>
      <c r="AW781" s="21"/>
    </row>
    <row r="782" spans="45:49" ht="12.75">
      <c r="AS782" s="19"/>
      <c r="AT782" s="20"/>
      <c r="AU782" s="19"/>
      <c r="AV782" s="19"/>
      <c r="AW782" s="21"/>
    </row>
    <row r="783" spans="45:49" ht="12.75">
      <c r="AS783" s="19"/>
      <c r="AT783" s="20"/>
      <c r="AU783" s="19"/>
      <c r="AV783" s="19"/>
      <c r="AW783" s="21"/>
    </row>
    <row r="784" spans="45:49" ht="12.75">
      <c r="AS784" s="19"/>
      <c r="AT784" s="20"/>
      <c r="AU784" s="19"/>
      <c r="AV784" s="19"/>
      <c r="AW784" s="21"/>
    </row>
    <row r="785" spans="45:49" ht="12.75">
      <c r="AS785" s="19"/>
      <c r="AT785" s="20"/>
      <c r="AU785" s="19"/>
      <c r="AV785" s="19"/>
      <c r="AW785" s="21"/>
    </row>
    <row r="786" spans="45:49" ht="12.75">
      <c r="AS786" s="19"/>
      <c r="AT786" s="20"/>
      <c r="AU786" s="19"/>
      <c r="AV786" s="19"/>
      <c r="AW786" s="21"/>
    </row>
    <row r="787" spans="45:49" ht="12.75">
      <c r="AS787" s="19"/>
      <c r="AT787" s="20"/>
      <c r="AU787" s="19"/>
      <c r="AV787" s="19"/>
      <c r="AW787" s="21"/>
    </row>
    <row r="788" spans="45:49" ht="12.75">
      <c r="AS788" s="19"/>
      <c r="AT788" s="20"/>
      <c r="AU788" s="19"/>
      <c r="AV788" s="19"/>
      <c r="AW788" s="21"/>
    </row>
    <row r="789" spans="45:49" ht="12.75">
      <c r="AS789" s="19"/>
      <c r="AT789" s="20"/>
      <c r="AU789" s="19"/>
      <c r="AV789" s="19"/>
      <c r="AW789" s="21"/>
    </row>
    <row r="790" spans="45:49" ht="12.75">
      <c r="AS790" s="19"/>
      <c r="AT790" s="20"/>
      <c r="AU790" s="19"/>
      <c r="AV790" s="19"/>
      <c r="AW790" s="21"/>
    </row>
    <row r="791" spans="45:49" ht="12.75">
      <c r="AS791" s="19"/>
      <c r="AT791" s="20"/>
      <c r="AU791" s="19"/>
      <c r="AV791" s="19"/>
      <c r="AW791" s="21"/>
    </row>
    <row r="792" spans="45:49" ht="12.75">
      <c r="AS792" s="19"/>
      <c r="AT792" s="20"/>
      <c r="AU792" s="19"/>
      <c r="AV792" s="19"/>
      <c r="AW792" s="21"/>
    </row>
    <row r="793" spans="45:49" ht="12.75">
      <c r="AS793" s="19"/>
      <c r="AT793" s="20"/>
      <c r="AU793" s="19"/>
      <c r="AV793" s="19"/>
      <c r="AW793" s="21"/>
    </row>
    <row r="794" spans="45:49" ht="12.75">
      <c r="AS794" s="19"/>
      <c r="AT794" s="20"/>
      <c r="AU794" s="19"/>
      <c r="AV794" s="19"/>
      <c r="AW794" s="21"/>
    </row>
    <row r="795" spans="45:49" ht="12.75">
      <c r="AS795" s="19"/>
      <c r="AT795" s="20"/>
      <c r="AU795" s="19"/>
      <c r="AV795" s="19"/>
      <c r="AW795" s="21"/>
    </row>
    <row r="796" spans="45:49" ht="12.75">
      <c r="AS796" s="19"/>
      <c r="AT796" s="20"/>
      <c r="AU796" s="19"/>
      <c r="AV796" s="19"/>
      <c r="AW796" s="21"/>
    </row>
    <row r="797" spans="45:49" ht="12.75">
      <c r="AS797" s="19"/>
      <c r="AT797" s="20"/>
      <c r="AU797" s="19"/>
      <c r="AV797" s="19"/>
      <c r="AW797" s="21"/>
    </row>
    <row r="798" spans="45:49" ht="12.75">
      <c r="AS798" s="19"/>
      <c r="AT798" s="20"/>
      <c r="AU798" s="19"/>
      <c r="AV798" s="19"/>
      <c r="AW798" s="21"/>
    </row>
    <row r="799" spans="45:49" ht="12.75">
      <c r="AS799" s="19"/>
      <c r="AT799" s="20"/>
      <c r="AU799" s="19"/>
      <c r="AV799" s="19"/>
      <c r="AW799" s="21"/>
    </row>
    <row r="800" spans="45:49" ht="12.75">
      <c r="AS800" s="19"/>
      <c r="AT800" s="20"/>
      <c r="AU800" s="19"/>
      <c r="AV800" s="19"/>
      <c r="AW800" s="21"/>
    </row>
    <row r="801" spans="45:49" ht="12.75">
      <c r="AS801" s="19"/>
      <c r="AT801" s="20"/>
      <c r="AU801" s="19"/>
      <c r="AV801" s="19"/>
      <c r="AW801" s="21"/>
    </row>
    <row r="802" spans="45:49" ht="12.75">
      <c r="AS802" s="19"/>
      <c r="AT802" s="20"/>
      <c r="AU802" s="19"/>
      <c r="AV802" s="19"/>
      <c r="AW802" s="21"/>
    </row>
    <row r="803" spans="45:49" ht="12.75">
      <c r="AS803" s="19"/>
      <c r="AT803" s="20"/>
      <c r="AU803" s="19"/>
      <c r="AV803" s="19"/>
      <c r="AW803" s="21"/>
    </row>
    <row r="804" spans="45:49" ht="12.75">
      <c r="AS804" s="19"/>
      <c r="AT804" s="20"/>
      <c r="AU804" s="19"/>
      <c r="AV804" s="19"/>
      <c r="AW804" s="21"/>
    </row>
    <row r="805" spans="45:49" ht="12.75">
      <c r="AS805" s="19"/>
      <c r="AT805" s="20"/>
      <c r="AU805" s="19"/>
      <c r="AV805" s="19"/>
      <c r="AW805" s="21"/>
    </row>
    <row r="806" spans="45:49" ht="12.75">
      <c r="AS806" s="19"/>
      <c r="AT806" s="20"/>
      <c r="AU806" s="19"/>
      <c r="AV806" s="19"/>
      <c r="AW806" s="21"/>
    </row>
    <row r="807" spans="45:49" ht="12.75">
      <c r="AS807" s="19"/>
      <c r="AT807" s="20"/>
      <c r="AU807" s="19"/>
      <c r="AV807" s="19"/>
      <c r="AW807" s="21"/>
    </row>
    <row r="808" spans="45:49" ht="12.75">
      <c r="AS808" s="19"/>
      <c r="AT808" s="20"/>
      <c r="AU808" s="19"/>
      <c r="AV808" s="19"/>
      <c r="AW808" s="21"/>
    </row>
    <row r="809" spans="45:49" ht="12.75">
      <c r="AS809" s="19"/>
      <c r="AT809" s="20"/>
      <c r="AU809" s="19"/>
      <c r="AV809" s="19"/>
      <c r="AW809" s="21"/>
    </row>
    <row r="810" spans="45:49" ht="12.75">
      <c r="AS810" s="19"/>
      <c r="AT810" s="20"/>
      <c r="AU810" s="19"/>
      <c r="AV810" s="19"/>
      <c r="AW810" s="21"/>
    </row>
    <row r="811" spans="45:49" ht="12.75">
      <c r="AS811" s="19"/>
      <c r="AT811" s="20"/>
      <c r="AU811" s="19"/>
      <c r="AV811" s="19"/>
      <c r="AW811" s="21"/>
    </row>
    <row r="812" spans="45:49" ht="12.75">
      <c r="AS812" s="19"/>
      <c r="AT812" s="20"/>
      <c r="AU812" s="19"/>
      <c r="AV812" s="19"/>
      <c r="AW812" s="21"/>
    </row>
    <row r="813" spans="45:49" ht="12.75">
      <c r="AS813" s="19"/>
      <c r="AT813" s="20"/>
      <c r="AU813" s="19"/>
      <c r="AV813" s="19"/>
      <c r="AW813" s="21"/>
    </row>
    <row r="814" spans="45:49" ht="12.75">
      <c r="AS814" s="19"/>
      <c r="AT814" s="20"/>
      <c r="AU814" s="19"/>
      <c r="AV814" s="19"/>
      <c r="AW814" s="21"/>
    </row>
    <row r="815" ht="12.75">
      <c r="AW815" s="87"/>
    </row>
    <row r="816" spans="45:49" ht="12.75">
      <c r="AS816" s="19"/>
      <c r="AT816" s="20"/>
      <c r="AU816" s="19"/>
      <c r="AV816" s="19"/>
      <c r="AW816" s="21"/>
    </row>
    <row r="817" ht="12.75">
      <c r="AW817" s="87"/>
    </row>
    <row r="818" spans="45:49" ht="12.75">
      <c r="AS818" s="19"/>
      <c r="AT818" s="20"/>
      <c r="AU818" s="19"/>
      <c r="AV818" s="19"/>
      <c r="AW818" s="21"/>
    </row>
    <row r="819" spans="45:49" ht="12.75">
      <c r="AS819" s="19"/>
      <c r="AT819" s="20"/>
      <c r="AU819" s="19"/>
      <c r="AV819" s="19"/>
      <c r="AW819" s="21"/>
    </row>
    <row r="820" ht="12.75">
      <c r="AW820" s="87"/>
    </row>
    <row r="821" spans="45:49" ht="12.75">
      <c r="AS821" s="19"/>
      <c r="AT821" s="20"/>
      <c r="AU821" s="19"/>
      <c r="AV821" s="19"/>
      <c r="AW821" s="21"/>
    </row>
    <row r="822" spans="45:49" ht="12.75">
      <c r="AS822" s="19"/>
      <c r="AT822" s="20"/>
      <c r="AU822" s="19"/>
      <c r="AV822" s="19"/>
      <c r="AW822" s="21"/>
    </row>
    <row r="823" spans="45:49" ht="12.75">
      <c r="AS823" s="19"/>
      <c r="AT823" s="20"/>
      <c r="AU823" s="19"/>
      <c r="AV823" s="19"/>
      <c r="AW823" s="21"/>
    </row>
    <row r="824" spans="45:49" ht="12.75">
      <c r="AS824" s="19"/>
      <c r="AT824" s="20"/>
      <c r="AU824" s="19"/>
      <c r="AV824" s="19"/>
      <c r="AW824" s="21"/>
    </row>
    <row r="825" spans="45:49" ht="12.75">
      <c r="AS825" s="19"/>
      <c r="AT825" s="20"/>
      <c r="AU825" s="19"/>
      <c r="AV825" s="19"/>
      <c r="AW825" s="21"/>
    </row>
    <row r="826" spans="45:49" ht="12.75">
      <c r="AS826" s="19"/>
      <c r="AT826" s="20"/>
      <c r="AU826" s="19"/>
      <c r="AV826" s="19"/>
      <c r="AW826" s="21"/>
    </row>
    <row r="827" spans="45:49" ht="12.75">
      <c r="AS827" s="19"/>
      <c r="AT827" s="20"/>
      <c r="AU827" s="19"/>
      <c r="AV827" s="19"/>
      <c r="AW827" s="21"/>
    </row>
    <row r="828" spans="45:49" ht="12.75">
      <c r="AS828" s="19"/>
      <c r="AT828" s="20"/>
      <c r="AU828" s="19"/>
      <c r="AV828" s="19"/>
      <c r="AW828" s="21"/>
    </row>
    <row r="829" ht="12.75">
      <c r="AW829" s="87"/>
    </row>
    <row r="830" spans="45:49" ht="12.75">
      <c r="AS830" s="19"/>
      <c r="AT830" s="20"/>
      <c r="AU830" s="19"/>
      <c r="AV830" s="19"/>
      <c r="AW830" s="21"/>
    </row>
    <row r="831" spans="45:49" ht="12.75">
      <c r="AS831" s="19"/>
      <c r="AT831" s="20"/>
      <c r="AU831" s="19"/>
      <c r="AV831" s="19"/>
      <c r="AW831" s="21"/>
    </row>
    <row r="832" spans="45:49" ht="12.75">
      <c r="AS832" s="19"/>
      <c r="AT832" s="20"/>
      <c r="AU832" s="19"/>
      <c r="AV832" s="19"/>
      <c r="AW832" s="21"/>
    </row>
    <row r="833" spans="45:49" ht="12.75">
      <c r="AS833" s="19"/>
      <c r="AT833" s="20"/>
      <c r="AU833" s="19"/>
      <c r="AV833" s="19"/>
      <c r="AW833" s="21"/>
    </row>
    <row r="834" spans="45:49" ht="12.75">
      <c r="AS834" s="19"/>
      <c r="AT834" s="20"/>
      <c r="AU834" s="19"/>
      <c r="AV834" s="19"/>
      <c r="AW834" s="21"/>
    </row>
    <row r="835" spans="45:49" ht="12.75">
      <c r="AS835" s="19"/>
      <c r="AT835" s="20"/>
      <c r="AU835" s="19"/>
      <c r="AV835" s="19"/>
      <c r="AW835" s="21"/>
    </row>
    <row r="836" spans="45:49" ht="12.75">
      <c r="AS836" s="19"/>
      <c r="AT836" s="20"/>
      <c r="AU836" s="19"/>
      <c r="AV836" s="19"/>
      <c r="AW836" s="21"/>
    </row>
    <row r="837" spans="45:49" ht="12.75">
      <c r="AS837" s="19"/>
      <c r="AT837" s="20"/>
      <c r="AU837" s="19"/>
      <c r="AV837" s="19"/>
      <c r="AW837" s="21"/>
    </row>
    <row r="838" spans="45:49" ht="12.75">
      <c r="AS838" s="19"/>
      <c r="AT838" s="20"/>
      <c r="AU838" s="19"/>
      <c r="AV838" s="19"/>
      <c r="AW838" s="21"/>
    </row>
    <row r="839" spans="45:49" ht="12.75">
      <c r="AS839" s="19"/>
      <c r="AT839" s="20"/>
      <c r="AU839" s="19"/>
      <c r="AV839" s="19"/>
      <c r="AW839" s="21"/>
    </row>
    <row r="840" spans="45:49" ht="12.75">
      <c r="AS840" s="19"/>
      <c r="AT840" s="20"/>
      <c r="AU840" s="19"/>
      <c r="AV840" s="19"/>
      <c r="AW840" s="21"/>
    </row>
    <row r="841" ht="12.75">
      <c r="AW841" s="87"/>
    </row>
    <row r="842" ht="12.75">
      <c r="AW842" s="87"/>
    </row>
    <row r="843" spans="45:49" ht="12.75">
      <c r="AS843" s="19"/>
      <c r="AT843" s="20"/>
      <c r="AU843" s="19"/>
      <c r="AV843" s="19"/>
      <c r="AW843" s="21"/>
    </row>
    <row r="844" spans="45:49" ht="12.75">
      <c r="AS844" s="19"/>
      <c r="AT844" s="20"/>
      <c r="AU844" s="19"/>
      <c r="AV844" s="19"/>
      <c r="AW844" s="21"/>
    </row>
    <row r="845" spans="45:49" ht="12.75">
      <c r="AS845" s="19"/>
      <c r="AT845" s="20"/>
      <c r="AU845" s="19"/>
      <c r="AV845" s="19"/>
      <c r="AW845" s="21"/>
    </row>
    <row r="846" spans="45:49" ht="12.75">
      <c r="AS846" s="19"/>
      <c r="AT846" s="20"/>
      <c r="AU846" s="19"/>
      <c r="AV846" s="19"/>
      <c r="AW846" s="21"/>
    </row>
    <row r="847" ht="12.75">
      <c r="AW847" s="87"/>
    </row>
    <row r="848" spans="45:49" ht="12.75">
      <c r="AS848" s="19"/>
      <c r="AT848" s="20"/>
      <c r="AU848" s="19"/>
      <c r="AV848" s="19"/>
      <c r="AW848" s="21"/>
    </row>
    <row r="849" spans="45:49" ht="12.75">
      <c r="AS849" s="19"/>
      <c r="AT849" s="20"/>
      <c r="AU849" s="19"/>
      <c r="AV849" s="19"/>
      <c r="AW849" s="21"/>
    </row>
    <row r="850" spans="45:49" ht="12.75">
      <c r="AS850" s="19"/>
      <c r="AT850" s="20"/>
      <c r="AU850" s="19"/>
      <c r="AV850" s="19"/>
      <c r="AW850" s="21"/>
    </row>
    <row r="851" ht="12.75">
      <c r="AW851" s="87"/>
    </row>
    <row r="852" spans="45:49" ht="12.75">
      <c r="AS852" s="19"/>
      <c r="AT852" s="20"/>
      <c r="AU852" s="19"/>
      <c r="AV852" s="19"/>
      <c r="AW852" s="21"/>
    </row>
    <row r="853" spans="45:49" ht="12.75">
      <c r="AS853" s="19"/>
      <c r="AT853" s="20"/>
      <c r="AU853" s="19"/>
      <c r="AV853" s="19"/>
      <c r="AW853" s="21"/>
    </row>
    <row r="854" spans="45:49" ht="12.75">
      <c r="AS854" s="19"/>
      <c r="AT854" s="20"/>
      <c r="AU854" s="19"/>
      <c r="AV854" s="19"/>
      <c r="AW854" s="21"/>
    </row>
    <row r="855" spans="45:49" ht="12.75">
      <c r="AS855" s="19"/>
      <c r="AT855" s="20"/>
      <c r="AU855" s="19"/>
      <c r="AV855" s="19"/>
      <c r="AW855" s="21"/>
    </row>
    <row r="856" spans="45:49" ht="12.75">
      <c r="AS856" s="19"/>
      <c r="AT856" s="20"/>
      <c r="AU856" s="19"/>
      <c r="AV856" s="19"/>
      <c r="AW856" s="21"/>
    </row>
    <row r="857" spans="45:49" ht="12.75">
      <c r="AS857" s="19"/>
      <c r="AT857" s="20"/>
      <c r="AU857" s="19"/>
      <c r="AV857" s="19"/>
      <c r="AW857" s="21"/>
    </row>
    <row r="858" spans="45:49" ht="12.75">
      <c r="AS858" s="19"/>
      <c r="AT858" s="20"/>
      <c r="AU858" s="19"/>
      <c r="AV858" s="19"/>
      <c r="AW858" s="21"/>
    </row>
    <row r="859" spans="45:49" ht="12.75">
      <c r="AS859" s="19"/>
      <c r="AT859" s="20"/>
      <c r="AU859" s="19"/>
      <c r="AV859" s="19"/>
      <c r="AW859" s="21"/>
    </row>
    <row r="860" spans="45:49" ht="12.75">
      <c r="AS860" s="19"/>
      <c r="AT860" s="20"/>
      <c r="AU860" s="19"/>
      <c r="AV860" s="19"/>
      <c r="AW860" s="21"/>
    </row>
    <row r="861" spans="45:49" ht="12.75">
      <c r="AS861" s="19"/>
      <c r="AT861" s="20"/>
      <c r="AU861" s="19"/>
      <c r="AV861" s="19"/>
      <c r="AW861" s="21"/>
    </row>
    <row r="862" spans="45:49" ht="12.75">
      <c r="AS862" s="19"/>
      <c r="AT862" s="20"/>
      <c r="AU862" s="19"/>
      <c r="AV862" s="19"/>
      <c r="AW862" s="21"/>
    </row>
    <row r="863" spans="45:49" ht="12.75">
      <c r="AS863" s="19"/>
      <c r="AT863" s="20"/>
      <c r="AU863" s="19"/>
      <c r="AV863" s="19"/>
      <c r="AW863" s="21"/>
    </row>
    <row r="864" spans="45:49" ht="12.75">
      <c r="AS864" s="19"/>
      <c r="AT864" s="20"/>
      <c r="AU864" s="19"/>
      <c r="AV864" s="19"/>
      <c r="AW864" s="21"/>
    </row>
    <row r="865" spans="45:49" ht="12.75">
      <c r="AS865" s="19"/>
      <c r="AT865" s="20"/>
      <c r="AU865" s="19"/>
      <c r="AV865" s="19"/>
      <c r="AW865" s="21"/>
    </row>
    <row r="866" spans="45:49" ht="12.75">
      <c r="AS866" s="19"/>
      <c r="AT866" s="20"/>
      <c r="AU866" s="19"/>
      <c r="AV866" s="19"/>
      <c r="AW866" s="21"/>
    </row>
    <row r="867" ht="12.75">
      <c r="AW867" s="87"/>
    </row>
    <row r="868" spans="45:49" ht="12.75">
      <c r="AS868" s="19"/>
      <c r="AT868" s="20"/>
      <c r="AU868" s="19"/>
      <c r="AV868" s="19"/>
      <c r="AW868" s="21"/>
    </row>
    <row r="869" spans="45:49" ht="12.75">
      <c r="AS869" s="19"/>
      <c r="AT869" s="20"/>
      <c r="AU869" s="19"/>
      <c r="AV869" s="19"/>
      <c r="AW869" s="21"/>
    </row>
    <row r="870" spans="45:49" ht="12.75">
      <c r="AS870" s="19"/>
      <c r="AT870" s="20"/>
      <c r="AU870" s="19"/>
      <c r="AV870" s="19"/>
      <c r="AW870" s="21"/>
    </row>
    <row r="871" spans="45:49" ht="12.75">
      <c r="AS871" s="19"/>
      <c r="AT871" s="20"/>
      <c r="AU871" s="19"/>
      <c r="AV871" s="19"/>
      <c r="AW871" s="21"/>
    </row>
    <row r="872" spans="45:49" ht="12.75">
      <c r="AS872" s="19"/>
      <c r="AT872" s="20"/>
      <c r="AU872" s="19"/>
      <c r="AV872" s="19"/>
      <c r="AW872" s="21"/>
    </row>
    <row r="873" ht="12.75">
      <c r="AW873" s="87"/>
    </row>
    <row r="874" spans="45:49" ht="12.75">
      <c r="AS874" s="19"/>
      <c r="AT874" s="20"/>
      <c r="AU874" s="19"/>
      <c r="AV874" s="19"/>
      <c r="AW874" s="21"/>
    </row>
    <row r="875" spans="45:49" ht="12.75">
      <c r="AS875" s="19"/>
      <c r="AT875" s="20"/>
      <c r="AU875" s="19"/>
      <c r="AV875" s="19"/>
      <c r="AW875" s="21"/>
    </row>
    <row r="876" spans="45:49" ht="12.75">
      <c r="AS876" s="19"/>
      <c r="AT876" s="20"/>
      <c r="AU876" s="19"/>
      <c r="AV876" s="19"/>
      <c r="AW876" s="21"/>
    </row>
    <row r="877" ht="12.75">
      <c r="AW877" s="87"/>
    </row>
    <row r="878" spans="45:49" ht="12.75">
      <c r="AS878" s="19"/>
      <c r="AT878" s="20"/>
      <c r="AU878" s="19"/>
      <c r="AV878" s="19"/>
      <c r="AW878" s="21"/>
    </row>
    <row r="879" spans="45:49" ht="12.75">
      <c r="AS879" s="19"/>
      <c r="AT879" s="20"/>
      <c r="AU879" s="19"/>
      <c r="AV879" s="19"/>
      <c r="AW879" s="21"/>
    </row>
    <row r="880" spans="45:49" ht="12.75">
      <c r="AS880" s="19"/>
      <c r="AT880" s="20"/>
      <c r="AU880" s="19"/>
      <c r="AV880" s="19"/>
      <c r="AW880" s="21"/>
    </row>
    <row r="881" spans="45:49" ht="12.75">
      <c r="AS881" s="19"/>
      <c r="AT881" s="20"/>
      <c r="AU881" s="19"/>
      <c r="AV881" s="19"/>
      <c r="AW881" s="21"/>
    </row>
    <row r="882" spans="45:49" ht="12.75">
      <c r="AS882" s="19"/>
      <c r="AT882" s="20"/>
      <c r="AU882" s="19"/>
      <c r="AV882" s="19"/>
      <c r="AW882" s="21"/>
    </row>
    <row r="883" spans="45:49" ht="12.75">
      <c r="AS883" s="19"/>
      <c r="AT883" s="20"/>
      <c r="AU883" s="19"/>
      <c r="AV883" s="19"/>
      <c r="AW883" s="21"/>
    </row>
    <row r="884" spans="45:49" ht="12.75">
      <c r="AS884" s="19"/>
      <c r="AT884" s="20"/>
      <c r="AU884" s="19"/>
      <c r="AV884" s="19"/>
      <c r="AW884" s="21"/>
    </row>
    <row r="885" spans="45:49" ht="12.75">
      <c r="AS885" s="19"/>
      <c r="AT885" s="20"/>
      <c r="AU885" s="19"/>
      <c r="AV885" s="19"/>
      <c r="AW885" s="21"/>
    </row>
    <row r="886" spans="45:49" ht="12.75">
      <c r="AS886" s="19"/>
      <c r="AT886" s="20"/>
      <c r="AU886" s="19"/>
      <c r="AV886" s="19"/>
      <c r="AW886" s="21"/>
    </row>
    <row r="887" ht="12.75">
      <c r="AW887" s="87"/>
    </row>
    <row r="888" spans="45:49" ht="12.75">
      <c r="AS888" s="19"/>
      <c r="AT888" s="20"/>
      <c r="AU888" s="19"/>
      <c r="AV888" s="19"/>
      <c r="AW888" s="21"/>
    </row>
    <row r="889" spans="45:49" ht="12.75">
      <c r="AS889" s="19"/>
      <c r="AT889" s="20"/>
      <c r="AU889" s="19"/>
      <c r="AV889" s="19"/>
      <c r="AW889" s="21"/>
    </row>
    <row r="890" spans="45:49" ht="12.75">
      <c r="AS890" s="19"/>
      <c r="AT890" s="20"/>
      <c r="AU890" s="19"/>
      <c r="AV890" s="19"/>
      <c r="AW890" s="21"/>
    </row>
    <row r="891" spans="45:49" ht="12.75">
      <c r="AS891" s="19"/>
      <c r="AT891" s="20"/>
      <c r="AU891" s="19"/>
      <c r="AV891" s="19"/>
      <c r="AW891" s="21"/>
    </row>
    <row r="892" spans="45:49" ht="12.75">
      <c r="AS892" s="19"/>
      <c r="AT892" s="20"/>
      <c r="AU892" s="19"/>
      <c r="AV892" s="19"/>
      <c r="AW892" s="21"/>
    </row>
    <row r="893" spans="45:49" ht="12.75">
      <c r="AS893" s="19"/>
      <c r="AT893" s="20"/>
      <c r="AU893" s="19"/>
      <c r="AV893" s="19"/>
      <c r="AW893" s="21"/>
    </row>
    <row r="894" spans="45:49" ht="12.75">
      <c r="AS894" s="19"/>
      <c r="AT894" s="20"/>
      <c r="AU894" s="19"/>
      <c r="AV894" s="19"/>
      <c r="AW894" s="21"/>
    </row>
    <row r="895" spans="45:49" ht="12.75">
      <c r="AS895" s="19"/>
      <c r="AT895" s="20"/>
      <c r="AU895" s="19"/>
      <c r="AV895" s="19"/>
      <c r="AW895" s="21"/>
    </row>
    <row r="896" spans="45:49" ht="12.75">
      <c r="AS896" s="19"/>
      <c r="AT896" s="20"/>
      <c r="AU896" s="19"/>
      <c r="AV896" s="19"/>
      <c r="AW896" s="21"/>
    </row>
    <row r="897" spans="45:49" ht="12.75">
      <c r="AS897" s="19"/>
      <c r="AT897" s="20"/>
      <c r="AU897" s="19"/>
      <c r="AV897" s="19"/>
      <c r="AW897" s="21"/>
    </row>
    <row r="898" spans="45:49" ht="12.75">
      <c r="AS898" s="19"/>
      <c r="AT898" s="20"/>
      <c r="AU898" s="19"/>
      <c r="AV898" s="19"/>
      <c r="AW898" s="21"/>
    </row>
    <row r="899" spans="45:49" ht="12.75">
      <c r="AS899" s="19"/>
      <c r="AT899" s="20"/>
      <c r="AU899" s="19"/>
      <c r="AV899" s="19"/>
      <c r="AW899" s="21"/>
    </row>
    <row r="900" ht="12.75">
      <c r="AW900" s="87"/>
    </row>
    <row r="901" spans="45:49" ht="12.75">
      <c r="AS901" s="19"/>
      <c r="AT901" s="20"/>
      <c r="AU901" s="19"/>
      <c r="AV901" s="19"/>
      <c r="AW901" s="21"/>
    </row>
    <row r="902" spans="45:49" ht="12.75">
      <c r="AS902" s="19"/>
      <c r="AT902" s="20"/>
      <c r="AU902" s="19"/>
      <c r="AV902" s="19"/>
      <c r="AW902" s="21"/>
    </row>
    <row r="903" spans="45:49" ht="12.75">
      <c r="AS903" s="19"/>
      <c r="AT903" s="20"/>
      <c r="AU903" s="19"/>
      <c r="AV903" s="19"/>
      <c r="AW903" s="21"/>
    </row>
    <row r="904" spans="45:49" ht="12.75">
      <c r="AS904" s="19"/>
      <c r="AT904" s="20"/>
      <c r="AU904" s="19"/>
      <c r="AV904" s="19"/>
      <c r="AW904" s="21"/>
    </row>
    <row r="905" spans="45:49" ht="12.75">
      <c r="AS905" s="19"/>
      <c r="AT905" s="20"/>
      <c r="AU905" s="19"/>
      <c r="AV905" s="19"/>
      <c r="AW905" s="21"/>
    </row>
    <row r="906" spans="45:49" ht="12.75">
      <c r="AS906" s="19"/>
      <c r="AT906" s="20"/>
      <c r="AU906" s="19"/>
      <c r="AV906" s="19"/>
      <c r="AW906" s="21"/>
    </row>
    <row r="907" spans="45:49" ht="12.75">
      <c r="AS907" s="19"/>
      <c r="AT907" s="20"/>
      <c r="AU907" s="19"/>
      <c r="AV907" s="19"/>
      <c r="AW907" s="21"/>
    </row>
    <row r="908" spans="45:49" ht="12.75">
      <c r="AS908" s="19"/>
      <c r="AT908" s="20"/>
      <c r="AU908" s="19"/>
      <c r="AV908" s="19"/>
      <c r="AW908" s="21"/>
    </row>
    <row r="909" spans="45:49" ht="12.75">
      <c r="AS909" s="19"/>
      <c r="AT909" s="20"/>
      <c r="AU909" s="19"/>
      <c r="AV909" s="19"/>
      <c r="AW909" s="21"/>
    </row>
    <row r="910" spans="45:49" ht="12.75">
      <c r="AS910" s="19"/>
      <c r="AT910" s="20"/>
      <c r="AU910" s="19"/>
      <c r="AV910" s="19"/>
      <c r="AW910" s="21"/>
    </row>
    <row r="911" spans="45:49" ht="12.75">
      <c r="AS911" s="19"/>
      <c r="AT911" s="20"/>
      <c r="AU911" s="19"/>
      <c r="AV911" s="19"/>
      <c r="AW911" s="21"/>
    </row>
    <row r="912" spans="45:49" ht="12.75">
      <c r="AS912" s="19"/>
      <c r="AT912" s="20"/>
      <c r="AU912" s="19"/>
      <c r="AV912" s="19"/>
      <c r="AW912" s="21"/>
    </row>
    <row r="913" spans="45:49" ht="12.75">
      <c r="AS913" s="19"/>
      <c r="AT913" s="20"/>
      <c r="AU913" s="19"/>
      <c r="AV913" s="19"/>
      <c r="AW913" s="21"/>
    </row>
    <row r="914" spans="45:49" ht="12.75">
      <c r="AS914" s="19"/>
      <c r="AT914" s="20"/>
      <c r="AU914" s="19"/>
      <c r="AV914" s="19"/>
      <c r="AW914" s="21"/>
    </row>
    <row r="915" spans="45:49" ht="12.75">
      <c r="AS915" s="19"/>
      <c r="AT915" s="20"/>
      <c r="AU915" s="19"/>
      <c r="AV915" s="19"/>
      <c r="AW915" s="21"/>
    </row>
    <row r="916" spans="45:49" ht="12.75">
      <c r="AS916" s="19"/>
      <c r="AT916" s="20"/>
      <c r="AU916" s="19"/>
      <c r="AV916" s="19"/>
      <c r="AW916" s="21"/>
    </row>
    <row r="917" spans="45:49" ht="12.75">
      <c r="AS917" s="19"/>
      <c r="AT917" s="20"/>
      <c r="AU917" s="19"/>
      <c r="AV917" s="19"/>
      <c r="AW917" s="21"/>
    </row>
    <row r="918" ht="12.75">
      <c r="AW918" s="87"/>
    </row>
    <row r="919" spans="45:49" ht="12.75">
      <c r="AS919" s="19"/>
      <c r="AT919" s="20"/>
      <c r="AU919" s="19"/>
      <c r="AV919" s="19"/>
      <c r="AW919" s="21"/>
    </row>
    <row r="920" spans="45:49" ht="12.75">
      <c r="AS920" s="19"/>
      <c r="AT920" s="20"/>
      <c r="AU920" s="19"/>
      <c r="AV920" s="19"/>
      <c r="AW920" s="21"/>
    </row>
    <row r="921" spans="45:49" ht="12.75">
      <c r="AS921" s="19"/>
      <c r="AT921" s="20"/>
      <c r="AU921" s="19"/>
      <c r="AV921" s="19"/>
      <c r="AW921" s="21"/>
    </row>
    <row r="922" spans="45:49" ht="12.75">
      <c r="AS922" s="19"/>
      <c r="AT922" s="20"/>
      <c r="AU922" s="19"/>
      <c r="AV922" s="19"/>
      <c r="AW922" s="21"/>
    </row>
    <row r="923" spans="45:49" ht="12.75">
      <c r="AS923" s="19"/>
      <c r="AT923" s="20"/>
      <c r="AU923" s="19"/>
      <c r="AV923" s="19"/>
      <c r="AW923" s="21"/>
    </row>
    <row r="924" spans="45:49" ht="12.75">
      <c r="AS924" s="19"/>
      <c r="AT924" s="20"/>
      <c r="AU924" s="19"/>
      <c r="AV924" s="19"/>
      <c r="AW924" s="21"/>
    </row>
    <row r="925" spans="45:49" ht="12.75">
      <c r="AS925" s="19"/>
      <c r="AT925" s="20"/>
      <c r="AU925" s="19"/>
      <c r="AV925" s="19"/>
      <c r="AW925" s="21"/>
    </row>
    <row r="926" spans="45:49" ht="12.75">
      <c r="AS926" s="19"/>
      <c r="AT926" s="20"/>
      <c r="AU926" s="19"/>
      <c r="AV926" s="19"/>
      <c r="AW926" s="21"/>
    </row>
    <row r="927" spans="45:49" ht="12.75">
      <c r="AS927" s="19"/>
      <c r="AT927" s="20"/>
      <c r="AU927" s="19"/>
      <c r="AV927" s="19"/>
      <c r="AW927" s="21"/>
    </row>
    <row r="928" spans="45:49" ht="12.75">
      <c r="AS928" s="19"/>
      <c r="AT928" s="20"/>
      <c r="AU928" s="19"/>
      <c r="AV928" s="19"/>
      <c r="AW928" s="21"/>
    </row>
    <row r="929" spans="45:49" ht="12.75">
      <c r="AS929" s="19"/>
      <c r="AT929" s="20"/>
      <c r="AU929" s="19"/>
      <c r="AV929" s="19"/>
      <c r="AW929" s="21"/>
    </row>
    <row r="930" spans="45:49" ht="12.75">
      <c r="AS930" s="19"/>
      <c r="AT930" s="20"/>
      <c r="AU930" s="19"/>
      <c r="AV930" s="19"/>
      <c r="AW930" s="21"/>
    </row>
    <row r="931" spans="45:49" ht="12.75">
      <c r="AS931" s="19"/>
      <c r="AT931" s="20"/>
      <c r="AU931" s="19"/>
      <c r="AV931" s="19"/>
      <c r="AW931" s="21"/>
    </row>
    <row r="932" spans="45:49" ht="12.75">
      <c r="AS932" s="19"/>
      <c r="AT932" s="20"/>
      <c r="AU932" s="19"/>
      <c r="AV932" s="19"/>
      <c r="AW932" s="21"/>
    </row>
    <row r="933" spans="45:49" ht="12.75">
      <c r="AS933" s="19"/>
      <c r="AT933" s="20"/>
      <c r="AU933" s="19"/>
      <c r="AV933" s="19"/>
      <c r="AW933" s="21"/>
    </row>
    <row r="934" spans="45:49" ht="12.75">
      <c r="AS934" s="19"/>
      <c r="AT934" s="20"/>
      <c r="AU934" s="19"/>
      <c r="AV934" s="19"/>
      <c r="AW934" s="21"/>
    </row>
    <row r="935" spans="45:49" ht="12.75">
      <c r="AS935" s="19"/>
      <c r="AT935" s="20"/>
      <c r="AU935" s="19"/>
      <c r="AV935" s="19"/>
      <c r="AW935" s="21"/>
    </row>
    <row r="936" spans="45:49" ht="12.75">
      <c r="AS936" s="19"/>
      <c r="AT936" s="20"/>
      <c r="AU936" s="19"/>
      <c r="AV936" s="19"/>
      <c r="AW936" s="21"/>
    </row>
    <row r="937" ht="12.75">
      <c r="AW937" s="87"/>
    </row>
    <row r="938" spans="45:49" ht="12.75">
      <c r="AS938" s="19"/>
      <c r="AT938" s="20"/>
      <c r="AU938" s="19"/>
      <c r="AV938" s="19"/>
      <c r="AW938" s="21"/>
    </row>
    <row r="939" spans="45:49" ht="12.75">
      <c r="AS939" s="19"/>
      <c r="AT939" s="20"/>
      <c r="AU939" s="19"/>
      <c r="AV939" s="19"/>
      <c r="AW939" s="21"/>
    </row>
    <row r="940" spans="45:49" ht="12.75">
      <c r="AS940" s="19"/>
      <c r="AT940" s="20"/>
      <c r="AU940" s="19"/>
      <c r="AV940" s="19"/>
      <c r="AW940" s="21"/>
    </row>
    <row r="941" spans="45:49" ht="12.75">
      <c r="AS941" s="19"/>
      <c r="AT941" s="20"/>
      <c r="AU941" s="19"/>
      <c r="AV941" s="19"/>
      <c r="AW941" s="21"/>
    </row>
    <row r="942" spans="45:49" ht="12.75">
      <c r="AS942" s="19"/>
      <c r="AT942" s="20"/>
      <c r="AU942" s="19"/>
      <c r="AV942" s="19"/>
      <c r="AW942" s="21"/>
    </row>
    <row r="943" spans="45:49" ht="12.75">
      <c r="AS943" s="19"/>
      <c r="AT943" s="20"/>
      <c r="AU943" s="19"/>
      <c r="AV943" s="19"/>
      <c r="AW943" s="21"/>
    </row>
    <row r="944" spans="45:49" ht="12.75">
      <c r="AS944" s="19"/>
      <c r="AT944" s="20"/>
      <c r="AU944" s="19"/>
      <c r="AV944" s="19"/>
      <c r="AW944" s="21"/>
    </row>
    <row r="945" spans="45:49" ht="12.75">
      <c r="AS945" s="19"/>
      <c r="AT945" s="20"/>
      <c r="AU945" s="19"/>
      <c r="AV945" s="19"/>
      <c r="AW945" s="21"/>
    </row>
    <row r="946" spans="45:49" ht="12.75">
      <c r="AS946" s="19"/>
      <c r="AT946" s="20"/>
      <c r="AU946" s="19"/>
      <c r="AV946" s="19"/>
      <c r="AW946" s="21"/>
    </row>
    <row r="947" spans="45:49" ht="12.75">
      <c r="AS947" s="19"/>
      <c r="AT947" s="20"/>
      <c r="AU947" s="19"/>
      <c r="AV947" s="19"/>
      <c r="AW947" s="21"/>
    </row>
    <row r="948" spans="45:49" ht="12.75">
      <c r="AS948" s="19"/>
      <c r="AT948" s="20"/>
      <c r="AU948" s="19"/>
      <c r="AV948" s="19"/>
      <c r="AW948" s="21"/>
    </row>
    <row r="949" spans="45:49" ht="12.75">
      <c r="AS949" s="19"/>
      <c r="AT949" s="20"/>
      <c r="AU949" s="19"/>
      <c r="AV949" s="19"/>
      <c r="AW949" s="21"/>
    </row>
    <row r="950" spans="45:49" ht="12.75">
      <c r="AS950" s="19"/>
      <c r="AT950" s="20"/>
      <c r="AU950" s="19"/>
      <c r="AV950" s="19"/>
      <c r="AW950" s="21"/>
    </row>
    <row r="951" spans="45:49" ht="12.75">
      <c r="AS951" s="19"/>
      <c r="AT951" s="20"/>
      <c r="AU951" s="19"/>
      <c r="AV951" s="19"/>
      <c r="AW951" s="21"/>
    </row>
    <row r="952" ht="12.75">
      <c r="AW952" s="87"/>
    </row>
    <row r="953" spans="45:49" ht="12.75">
      <c r="AS953" s="19"/>
      <c r="AT953" s="20"/>
      <c r="AU953" s="19"/>
      <c r="AV953" s="19"/>
      <c r="AW953" s="21"/>
    </row>
    <row r="954" spans="45:49" ht="12.75">
      <c r="AS954" s="19"/>
      <c r="AT954" s="20"/>
      <c r="AU954" s="19"/>
      <c r="AV954" s="19"/>
      <c r="AW954" s="21"/>
    </row>
    <row r="955" spans="45:49" ht="12.75">
      <c r="AS955" s="19"/>
      <c r="AT955" s="20"/>
      <c r="AU955" s="19"/>
      <c r="AV955" s="19"/>
      <c r="AW955" s="21"/>
    </row>
    <row r="956" spans="45:49" ht="12.75">
      <c r="AS956" s="19"/>
      <c r="AT956" s="20"/>
      <c r="AU956" s="19"/>
      <c r="AV956" s="19"/>
      <c r="AW956" s="21"/>
    </row>
    <row r="957" spans="45:49" ht="12.75">
      <c r="AS957" s="19"/>
      <c r="AT957" s="20"/>
      <c r="AU957" s="19"/>
      <c r="AV957" s="19"/>
      <c r="AW957" s="21"/>
    </row>
    <row r="958" spans="45:49" ht="12.75">
      <c r="AS958" s="19"/>
      <c r="AT958" s="20"/>
      <c r="AU958" s="19"/>
      <c r="AV958" s="19"/>
      <c r="AW958" s="21"/>
    </row>
    <row r="959" spans="45:49" ht="12.75">
      <c r="AS959" s="19"/>
      <c r="AT959" s="20"/>
      <c r="AU959" s="19"/>
      <c r="AV959" s="19"/>
      <c r="AW959" s="21"/>
    </row>
    <row r="960" spans="45:49" ht="12.75">
      <c r="AS960" s="19"/>
      <c r="AT960" s="20"/>
      <c r="AU960" s="19"/>
      <c r="AV960" s="19"/>
      <c r="AW960" s="21"/>
    </row>
    <row r="961" ht="12.75">
      <c r="AW961" s="87"/>
    </row>
    <row r="962" spans="45:49" ht="12.75">
      <c r="AS962" s="19"/>
      <c r="AT962" s="20"/>
      <c r="AU962" s="19"/>
      <c r="AV962" s="19"/>
      <c r="AW962" s="21"/>
    </row>
    <row r="963" spans="45:49" ht="12.75">
      <c r="AS963" s="19"/>
      <c r="AT963" s="20"/>
      <c r="AU963" s="19"/>
      <c r="AV963" s="19"/>
      <c r="AW963" s="21"/>
    </row>
    <row r="964" spans="45:49" ht="12.75">
      <c r="AS964" s="19"/>
      <c r="AT964" s="20"/>
      <c r="AU964" s="19"/>
      <c r="AV964" s="19"/>
      <c r="AW964" s="21"/>
    </row>
    <row r="965" spans="45:49" ht="12.75">
      <c r="AS965" s="19"/>
      <c r="AT965" s="20"/>
      <c r="AU965" s="19"/>
      <c r="AV965" s="19"/>
      <c r="AW965" s="21"/>
    </row>
    <row r="966" spans="45:49" ht="12.75">
      <c r="AS966" s="19"/>
      <c r="AT966" s="20"/>
      <c r="AU966" s="19"/>
      <c r="AV966" s="19"/>
      <c r="AW966" s="21"/>
    </row>
    <row r="967" ht="12.75">
      <c r="AW967" s="87"/>
    </row>
    <row r="968" spans="45:49" ht="12.75">
      <c r="AS968" s="19"/>
      <c r="AT968" s="20"/>
      <c r="AU968" s="19"/>
      <c r="AV968" s="19"/>
      <c r="AW968" s="21"/>
    </row>
    <row r="969" spans="45:49" ht="12.75">
      <c r="AS969" s="19"/>
      <c r="AT969" s="20"/>
      <c r="AU969" s="19"/>
      <c r="AV969" s="19"/>
      <c r="AW969" s="21"/>
    </row>
    <row r="970" spans="45:49" ht="12.75">
      <c r="AS970" s="19"/>
      <c r="AT970" s="20"/>
      <c r="AU970" s="19"/>
      <c r="AV970" s="19"/>
      <c r="AW970" s="21"/>
    </row>
    <row r="971" spans="45:49" ht="12.75">
      <c r="AS971" s="19"/>
      <c r="AT971" s="20"/>
      <c r="AU971" s="19"/>
      <c r="AV971" s="19"/>
      <c r="AW971" s="21"/>
    </row>
    <row r="972" spans="45:49" ht="12.75">
      <c r="AS972" s="19"/>
      <c r="AT972" s="20"/>
      <c r="AU972" s="19"/>
      <c r="AV972" s="19"/>
      <c r="AW972" s="21"/>
    </row>
    <row r="973" spans="45:49" ht="12.75">
      <c r="AS973" s="19"/>
      <c r="AT973" s="20"/>
      <c r="AU973" s="19"/>
      <c r="AV973" s="19"/>
      <c r="AW973" s="21"/>
    </row>
    <row r="974" spans="45:49" ht="12.75">
      <c r="AS974" s="19"/>
      <c r="AT974" s="20"/>
      <c r="AU974" s="19"/>
      <c r="AV974" s="19"/>
      <c r="AW974" s="21"/>
    </row>
    <row r="975" spans="45:49" ht="12.75">
      <c r="AS975" s="19"/>
      <c r="AT975" s="20"/>
      <c r="AU975" s="19"/>
      <c r="AV975" s="19"/>
      <c r="AW975" s="21"/>
    </row>
    <row r="976" spans="45:49" ht="12.75">
      <c r="AS976" s="19"/>
      <c r="AT976" s="20"/>
      <c r="AU976" s="19"/>
      <c r="AV976" s="19"/>
      <c r="AW976" s="21"/>
    </row>
    <row r="977" spans="45:49" ht="12.75">
      <c r="AS977" s="19"/>
      <c r="AT977" s="20"/>
      <c r="AU977" s="19"/>
      <c r="AV977" s="19"/>
      <c r="AW977" s="21"/>
    </row>
    <row r="978" spans="45:49" ht="12.75">
      <c r="AS978" s="19"/>
      <c r="AT978" s="20"/>
      <c r="AU978" s="19"/>
      <c r="AV978" s="19"/>
      <c r="AW978" s="21"/>
    </row>
    <row r="979" spans="45:49" ht="12.75">
      <c r="AS979" s="19"/>
      <c r="AT979" s="20"/>
      <c r="AU979" s="19"/>
      <c r="AV979" s="19"/>
      <c r="AW979" s="21"/>
    </row>
    <row r="980" spans="45:49" ht="12.75">
      <c r="AS980" s="19"/>
      <c r="AT980" s="20"/>
      <c r="AU980" s="19"/>
      <c r="AV980" s="19"/>
      <c r="AW980" s="21"/>
    </row>
    <row r="981" spans="45:49" ht="12.75">
      <c r="AS981" s="19"/>
      <c r="AT981" s="20"/>
      <c r="AU981" s="19"/>
      <c r="AV981" s="19"/>
      <c r="AW981" s="21"/>
    </row>
    <row r="982" spans="45:49" ht="12.75">
      <c r="AS982" s="19"/>
      <c r="AT982" s="20"/>
      <c r="AU982" s="19"/>
      <c r="AV982" s="19"/>
      <c r="AW982" s="21"/>
    </row>
    <row r="983" spans="45:49" ht="12.75">
      <c r="AS983" s="19"/>
      <c r="AT983" s="20"/>
      <c r="AU983" s="19"/>
      <c r="AV983" s="19"/>
      <c r="AW983" s="21"/>
    </row>
    <row r="984" spans="45:49" ht="12.75">
      <c r="AS984" s="19"/>
      <c r="AT984" s="20"/>
      <c r="AU984" s="19"/>
      <c r="AV984" s="19"/>
      <c r="AW984" s="21"/>
    </row>
    <row r="985" spans="45:49" ht="12.75">
      <c r="AS985" s="19"/>
      <c r="AT985" s="20"/>
      <c r="AU985" s="19"/>
      <c r="AV985" s="19"/>
      <c r="AW985" s="21"/>
    </row>
    <row r="986" spans="45:49" ht="12.75">
      <c r="AS986" s="19"/>
      <c r="AT986" s="20"/>
      <c r="AU986" s="19"/>
      <c r="AV986" s="19"/>
      <c r="AW986" s="21"/>
    </row>
    <row r="987" spans="45:49" ht="12.75">
      <c r="AS987" s="19"/>
      <c r="AT987" s="20"/>
      <c r="AU987" s="19"/>
      <c r="AV987" s="19"/>
      <c r="AW987" s="21"/>
    </row>
    <row r="988" spans="45:49" ht="12.75">
      <c r="AS988" s="19"/>
      <c r="AT988" s="20"/>
      <c r="AU988" s="19"/>
      <c r="AV988" s="19"/>
      <c r="AW988" s="21"/>
    </row>
    <row r="989" spans="45:49" ht="12.75">
      <c r="AS989" s="19"/>
      <c r="AT989" s="20"/>
      <c r="AU989" s="19"/>
      <c r="AV989" s="19"/>
      <c r="AW989" s="21"/>
    </row>
    <row r="990" spans="45:49" ht="12.75">
      <c r="AS990" s="19"/>
      <c r="AT990" s="20"/>
      <c r="AU990" s="19"/>
      <c r="AV990" s="19"/>
      <c r="AW990" s="21"/>
    </row>
    <row r="991" spans="45:49" ht="12.75">
      <c r="AS991" s="19"/>
      <c r="AT991" s="20"/>
      <c r="AU991" s="19"/>
      <c r="AV991" s="19"/>
      <c r="AW991" s="21"/>
    </row>
    <row r="992" spans="45:49" ht="12.75">
      <c r="AS992" s="19"/>
      <c r="AT992" s="20"/>
      <c r="AU992" s="19"/>
      <c r="AV992" s="19"/>
      <c r="AW992" s="21"/>
    </row>
    <row r="993" spans="45:49" ht="12.75">
      <c r="AS993" s="19"/>
      <c r="AT993" s="20"/>
      <c r="AU993" s="19"/>
      <c r="AV993" s="19"/>
      <c r="AW993" s="21"/>
    </row>
    <row r="994" spans="45:49" ht="12.75">
      <c r="AS994" s="19"/>
      <c r="AT994" s="20"/>
      <c r="AU994" s="19"/>
      <c r="AV994" s="19"/>
      <c r="AW994" s="21"/>
    </row>
    <row r="995" spans="45:49" ht="12.75">
      <c r="AS995" s="19"/>
      <c r="AT995" s="20"/>
      <c r="AU995" s="19"/>
      <c r="AV995" s="19"/>
      <c r="AW995" s="21"/>
    </row>
    <row r="996" spans="45:49" ht="12.75">
      <c r="AS996" s="19"/>
      <c r="AT996" s="20"/>
      <c r="AU996" s="19"/>
      <c r="AV996" s="19"/>
      <c r="AW996" s="21"/>
    </row>
    <row r="997" spans="45:49" ht="12.75">
      <c r="AS997" s="19"/>
      <c r="AT997" s="20"/>
      <c r="AU997" s="19"/>
      <c r="AV997" s="19"/>
      <c r="AW997" s="21"/>
    </row>
    <row r="998" spans="45:49" ht="12.75">
      <c r="AS998" s="19"/>
      <c r="AT998" s="20"/>
      <c r="AU998" s="19"/>
      <c r="AV998" s="19"/>
      <c r="AW998" s="21"/>
    </row>
    <row r="999" spans="45:49" ht="12.75">
      <c r="AS999" s="19"/>
      <c r="AT999" s="20"/>
      <c r="AU999" s="19"/>
      <c r="AV999" s="19"/>
      <c r="AW999" s="21"/>
    </row>
    <row r="1000" spans="45:49" ht="12.75">
      <c r="AS1000" s="19"/>
      <c r="AT1000" s="20"/>
      <c r="AU1000" s="19"/>
      <c r="AV1000" s="19"/>
      <c r="AW1000" s="21"/>
    </row>
    <row r="1001" spans="45:49" ht="12.75">
      <c r="AS1001" s="19"/>
      <c r="AT1001" s="20"/>
      <c r="AU1001" s="19"/>
      <c r="AV1001" s="19"/>
      <c r="AW1001" s="21"/>
    </row>
    <row r="1002" spans="45:49" ht="12.75">
      <c r="AS1002" s="19"/>
      <c r="AT1002" s="20"/>
      <c r="AU1002" s="19"/>
      <c r="AV1002" s="19"/>
      <c r="AW1002" s="21"/>
    </row>
    <row r="1003" ht="12.75">
      <c r="AW1003" s="87"/>
    </row>
    <row r="1004" spans="45:49" ht="12.75">
      <c r="AS1004" s="19"/>
      <c r="AT1004" s="20"/>
      <c r="AU1004" s="19"/>
      <c r="AV1004" s="19"/>
      <c r="AW1004" s="21"/>
    </row>
    <row r="1005" spans="45:49" ht="12.75">
      <c r="AS1005" s="19"/>
      <c r="AT1005" s="20"/>
      <c r="AU1005" s="19"/>
      <c r="AV1005" s="19"/>
      <c r="AW1005" s="21"/>
    </row>
    <row r="1006" spans="45:49" ht="12.75">
      <c r="AS1006" s="19"/>
      <c r="AT1006" s="20"/>
      <c r="AU1006" s="19"/>
      <c r="AV1006" s="19"/>
      <c r="AW1006" s="21"/>
    </row>
    <row r="1007" spans="45:49" ht="12.75">
      <c r="AS1007" s="19"/>
      <c r="AT1007" s="20"/>
      <c r="AU1007" s="19"/>
      <c r="AV1007" s="19"/>
      <c r="AW1007" s="21"/>
    </row>
    <row r="1008" spans="45:49" ht="12.75">
      <c r="AS1008" s="19"/>
      <c r="AT1008" s="20"/>
      <c r="AU1008" s="19"/>
      <c r="AV1008" s="19"/>
      <c r="AW1008" s="21"/>
    </row>
    <row r="1009" spans="45:49" ht="12.75">
      <c r="AS1009" s="19"/>
      <c r="AT1009" s="20"/>
      <c r="AU1009" s="19"/>
      <c r="AV1009" s="19"/>
      <c r="AW1009" s="21"/>
    </row>
    <row r="1010" spans="45:49" ht="12.75">
      <c r="AS1010" s="19"/>
      <c r="AT1010" s="20"/>
      <c r="AU1010" s="19"/>
      <c r="AV1010" s="19"/>
      <c r="AW1010" s="21"/>
    </row>
    <row r="1011" spans="45:49" ht="12.75">
      <c r="AS1011" s="19"/>
      <c r="AT1011" s="20"/>
      <c r="AU1011" s="19"/>
      <c r="AV1011" s="19"/>
      <c r="AW1011" s="21"/>
    </row>
    <row r="1012" ht="12.75">
      <c r="AW1012" s="87"/>
    </row>
    <row r="1013" spans="45:49" ht="12.75">
      <c r="AS1013" s="19"/>
      <c r="AT1013" s="20"/>
      <c r="AU1013" s="19"/>
      <c r="AV1013" s="19"/>
      <c r="AW1013" s="21"/>
    </row>
    <row r="1014" ht="12.75">
      <c r="AW1014" s="87"/>
    </row>
    <row r="1015" spans="45:49" ht="12.75">
      <c r="AS1015" s="19"/>
      <c r="AT1015" s="20"/>
      <c r="AU1015" s="19"/>
      <c r="AV1015" s="19"/>
      <c r="AW1015" s="21"/>
    </row>
    <row r="1016" spans="45:49" ht="12.75">
      <c r="AS1016" s="19"/>
      <c r="AT1016" s="20"/>
      <c r="AU1016" s="19"/>
      <c r="AV1016" s="19"/>
      <c r="AW1016" s="21"/>
    </row>
    <row r="1017" spans="45:49" ht="12.75">
      <c r="AS1017" s="19"/>
      <c r="AT1017" s="20"/>
      <c r="AU1017" s="19"/>
      <c r="AV1017" s="19"/>
      <c r="AW1017" s="21"/>
    </row>
    <row r="1018" spans="45:49" ht="12.75">
      <c r="AS1018" s="19"/>
      <c r="AT1018" s="20"/>
      <c r="AU1018" s="19"/>
      <c r="AV1018" s="19"/>
      <c r="AW1018" s="21"/>
    </row>
    <row r="1019" ht="12.75">
      <c r="AW1019" s="87"/>
    </row>
    <row r="1020" spans="45:49" ht="12.75">
      <c r="AS1020" s="19"/>
      <c r="AT1020" s="20"/>
      <c r="AU1020" s="19"/>
      <c r="AV1020" s="19"/>
      <c r="AW1020" s="21"/>
    </row>
    <row r="1021" spans="45:49" ht="12.75">
      <c r="AS1021" s="19"/>
      <c r="AT1021" s="20"/>
      <c r="AU1021" s="19"/>
      <c r="AV1021" s="19"/>
      <c r="AW1021" s="21"/>
    </row>
    <row r="1022" spans="45:49" ht="12.75">
      <c r="AS1022" s="19"/>
      <c r="AT1022" s="20"/>
      <c r="AU1022" s="19"/>
      <c r="AV1022" s="19"/>
      <c r="AW1022" s="21"/>
    </row>
    <row r="1023" spans="45:49" ht="12.75">
      <c r="AS1023" s="19"/>
      <c r="AT1023" s="20"/>
      <c r="AU1023" s="19"/>
      <c r="AV1023" s="19"/>
      <c r="AW1023" s="21"/>
    </row>
    <row r="1024" ht="12.75">
      <c r="AW1024" s="87"/>
    </row>
    <row r="1025" spans="45:49" ht="12.75">
      <c r="AS1025" s="19"/>
      <c r="AT1025" s="20"/>
      <c r="AU1025" s="19"/>
      <c r="AV1025" s="19"/>
      <c r="AW1025" s="21"/>
    </row>
    <row r="1026" spans="45:49" ht="12.75">
      <c r="AS1026" s="19"/>
      <c r="AT1026" s="20"/>
      <c r="AU1026" s="19"/>
      <c r="AV1026" s="19"/>
      <c r="AW1026" s="21"/>
    </row>
    <row r="1027" spans="45:49" ht="12.75">
      <c r="AS1027" s="19"/>
      <c r="AT1027" s="20"/>
      <c r="AU1027" s="19"/>
      <c r="AV1027" s="19"/>
      <c r="AW1027" s="21"/>
    </row>
    <row r="1028" spans="45:49" ht="12.75">
      <c r="AS1028" s="19"/>
      <c r="AT1028" s="20"/>
      <c r="AU1028" s="19"/>
      <c r="AV1028" s="19"/>
      <c r="AW1028" s="21"/>
    </row>
    <row r="1029" spans="45:49" ht="12.75">
      <c r="AS1029" s="19"/>
      <c r="AT1029" s="20"/>
      <c r="AU1029" s="19"/>
      <c r="AV1029" s="19"/>
      <c r="AW1029" s="21"/>
    </row>
    <row r="1030" spans="45:49" ht="12.75">
      <c r="AS1030" s="19"/>
      <c r="AT1030" s="20"/>
      <c r="AU1030" s="19"/>
      <c r="AV1030" s="19"/>
      <c r="AW1030" s="21"/>
    </row>
    <row r="1031" spans="45:49" ht="12.75">
      <c r="AS1031" s="19"/>
      <c r="AT1031" s="20"/>
      <c r="AU1031" s="19"/>
      <c r="AV1031" s="19"/>
      <c r="AW1031" s="21"/>
    </row>
    <row r="1032" spans="45:49" ht="12.75">
      <c r="AS1032" s="19"/>
      <c r="AT1032" s="20"/>
      <c r="AU1032" s="19"/>
      <c r="AV1032" s="19"/>
      <c r="AW1032" s="21"/>
    </row>
    <row r="1033" spans="45:49" ht="12.75">
      <c r="AS1033" s="19"/>
      <c r="AT1033" s="20"/>
      <c r="AU1033" s="19"/>
      <c r="AV1033" s="19"/>
      <c r="AW1033" s="21"/>
    </row>
    <row r="1034" spans="45:49" ht="12.75">
      <c r="AS1034" s="19"/>
      <c r="AT1034" s="20"/>
      <c r="AU1034" s="19"/>
      <c r="AV1034" s="19"/>
      <c r="AW1034" s="21"/>
    </row>
    <row r="1035" spans="45:49" ht="12.75">
      <c r="AS1035" s="19"/>
      <c r="AT1035" s="20"/>
      <c r="AU1035" s="19"/>
      <c r="AV1035" s="19"/>
      <c r="AW1035" s="21"/>
    </row>
    <row r="1036" spans="45:49" ht="12.75">
      <c r="AS1036" s="19"/>
      <c r="AT1036" s="20"/>
      <c r="AU1036" s="19"/>
      <c r="AV1036" s="19"/>
      <c r="AW1036" s="21"/>
    </row>
    <row r="1037" spans="45:49" ht="12.75">
      <c r="AS1037" s="19"/>
      <c r="AT1037" s="20"/>
      <c r="AU1037" s="19"/>
      <c r="AV1037" s="19"/>
      <c r="AW1037" s="21"/>
    </row>
    <row r="1038" spans="45:49" ht="12.75">
      <c r="AS1038" s="19"/>
      <c r="AT1038" s="20"/>
      <c r="AU1038" s="19"/>
      <c r="AV1038" s="19"/>
      <c r="AW1038" s="21"/>
    </row>
    <row r="1039" spans="45:49" ht="12.75">
      <c r="AS1039" s="19"/>
      <c r="AT1039" s="20"/>
      <c r="AU1039" s="19"/>
      <c r="AV1039" s="19"/>
      <c r="AW1039" s="21"/>
    </row>
    <row r="1040" spans="45:49" ht="12.75">
      <c r="AS1040" s="19"/>
      <c r="AT1040" s="20"/>
      <c r="AU1040" s="19"/>
      <c r="AV1040" s="19"/>
      <c r="AW1040" s="21"/>
    </row>
    <row r="1041" spans="45:49" ht="12.75">
      <c r="AS1041" s="19"/>
      <c r="AT1041" s="20"/>
      <c r="AU1041" s="19"/>
      <c r="AV1041" s="19"/>
      <c r="AW1041" s="21"/>
    </row>
    <row r="1042" spans="45:49" ht="12.75">
      <c r="AS1042" s="19"/>
      <c r="AT1042" s="20"/>
      <c r="AU1042" s="19"/>
      <c r="AV1042" s="19"/>
      <c r="AW1042" s="21"/>
    </row>
    <row r="1043" spans="45:49" ht="12.75">
      <c r="AS1043" s="19"/>
      <c r="AT1043" s="20"/>
      <c r="AU1043" s="19"/>
      <c r="AV1043" s="19"/>
      <c r="AW1043" s="21"/>
    </row>
    <row r="1044" spans="45:49" ht="12.75">
      <c r="AS1044" s="19"/>
      <c r="AT1044" s="20"/>
      <c r="AU1044" s="19"/>
      <c r="AV1044" s="19"/>
      <c r="AW1044" s="21"/>
    </row>
    <row r="1045" spans="45:49" ht="12.75">
      <c r="AS1045" s="19"/>
      <c r="AT1045" s="20"/>
      <c r="AU1045" s="19"/>
      <c r="AV1045" s="19"/>
      <c r="AW1045" s="21"/>
    </row>
    <row r="1046" spans="45:49" ht="12.75">
      <c r="AS1046" s="19"/>
      <c r="AT1046" s="20"/>
      <c r="AU1046" s="19"/>
      <c r="AV1046" s="19"/>
      <c r="AW1046" s="21"/>
    </row>
    <row r="1047" spans="45:49" ht="12.75">
      <c r="AS1047" s="19"/>
      <c r="AT1047" s="20"/>
      <c r="AU1047" s="19"/>
      <c r="AV1047" s="19"/>
      <c r="AW1047" s="21"/>
    </row>
    <row r="1048" spans="45:49" ht="12.75">
      <c r="AS1048" s="19"/>
      <c r="AT1048" s="20"/>
      <c r="AU1048" s="19"/>
      <c r="AV1048" s="19"/>
      <c r="AW1048" s="21"/>
    </row>
    <row r="1049" spans="45:49" ht="12.75">
      <c r="AS1049" s="19"/>
      <c r="AT1049" s="20"/>
      <c r="AU1049" s="19"/>
      <c r="AV1049" s="19"/>
      <c r="AW1049" s="21"/>
    </row>
    <row r="1050" spans="45:49" ht="12.75">
      <c r="AS1050" s="19"/>
      <c r="AT1050" s="20"/>
      <c r="AU1050" s="19"/>
      <c r="AV1050" s="19"/>
      <c r="AW1050" s="21"/>
    </row>
    <row r="1051" spans="45:49" ht="12.75">
      <c r="AS1051" s="19"/>
      <c r="AT1051" s="20"/>
      <c r="AU1051" s="19"/>
      <c r="AV1051" s="19"/>
      <c r="AW1051" s="21"/>
    </row>
    <row r="1052" spans="45:49" ht="12.75">
      <c r="AS1052" s="19"/>
      <c r="AT1052" s="20"/>
      <c r="AU1052" s="19"/>
      <c r="AV1052" s="19"/>
      <c r="AW1052" s="21"/>
    </row>
    <row r="1053" spans="45:49" ht="12.75">
      <c r="AS1053" s="19"/>
      <c r="AT1053" s="20"/>
      <c r="AU1053" s="19"/>
      <c r="AV1053" s="19"/>
      <c r="AW1053" s="21"/>
    </row>
    <row r="1054" spans="45:49" ht="12.75">
      <c r="AS1054" s="19"/>
      <c r="AT1054" s="20"/>
      <c r="AU1054" s="19"/>
      <c r="AV1054" s="19"/>
      <c r="AW1054" s="21"/>
    </row>
    <row r="1055" spans="45:49" ht="12.75">
      <c r="AS1055" s="19"/>
      <c r="AT1055" s="20"/>
      <c r="AU1055" s="19"/>
      <c r="AV1055" s="19"/>
      <c r="AW1055" s="21"/>
    </row>
    <row r="1056" spans="45:49" ht="12.75">
      <c r="AS1056" s="19"/>
      <c r="AT1056" s="20"/>
      <c r="AU1056" s="19"/>
      <c r="AV1056" s="19"/>
      <c r="AW1056" s="21"/>
    </row>
    <row r="1057" spans="45:49" ht="12.75">
      <c r="AS1057" s="19"/>
      <c r="AT1057" s="20"/>
      <c r="AU1057" s="19"/>
      <c r="AV1057" s="19"/>
      <c r="AW1057" s="21"/>
    </row>
    <row r="1058" spans="45:49" ht="12.75">
      <c r="AS1058" s="19"/>
      <c r="AT1058" s="20"/>
      <c r="AU1058" s="19"/>
      <c r="AV1058" s="19"/>
      <c r="AW1058" s="21"/>
    </row>
    <row r="1059" spans="45:49" ht="12.75">
      <c r="AS1059" s="19"/>
      <c r="AT1059" s="20"/>
      <c r="AU1059" s="19"/>
      <c r="AV1059" s="19"/>
      <c r="AW1059" s="21"/>
    </row>
    <row r="1060" spans="45:49" ht="12.75">
      <c r="AS1060" s="19"/>
      <c r="AT1060" s="20"/>
      <c r="AU1060" s="19"/>
      <c r="AV1060" s="19"/>
      <c r="AW1060" s="21"/>
    </row>
    <row r="1061" spans="45:49" ht="12.75">
      <c r="AS1061" s="19"/>
      <c r="AT1061" s="20"/>
      <c r="AU1061" s="19"/>
      <c r="AV1061" s="19"/>
      <c r="AW1061" s="21"/>
    </row>
    <row r="1062" spans="45:49" ht="12.75">
      <c r="AS1062" s="19"/>
      <c r="AT1062" s="20"/>
      <c r="AU1062" s="19"/>
      <c r="AV1062" s="19"/>
      <c r="AW1062" s="21"/>
    </row>
    <row r="1063" spans="45:49" ht="12.75">
      <c r="AS1063" s="19"/>
      <c r="AT1063" s="20"/>
      <c r="AU1063" s="19"/>
      <c r="AV1063" s="19"/>
      <c r="AW1063" s="21"/>
    </row>
    <row r="1064" ht="12.75">
      <c r="AW1064" s="87"/>
    </row>
    <row r="1065" spans="45:49" ht="12.75">
      <c r="AS1065" s="19"/>
      <c r="AT1065" s="20"/>
      <c r="AU1065" s="19"/>
      <c r="AV1065" s="19"/>
      <c r="AW1065" s="21"/>
    </row>
    <row r="1066" spans="45:49" ht="12.75">
      <c r="AS1066" s="19"/>
      <c r="AT1066" s="20"/>
      <c r="AU1066" s="19"/>
      <c r="AV1066" s="19"/>
      <c r="AW1066" s="21"/>
    </row>
    <row r="1067" ht="12.75">
      <c r="AW1067" s="87"/>
    </row>
    <row r="1068" spans="45:49" ht="12.75">
      <c r="AS1068" s="19"/>
      <c r="AT1068" s="20"/>
      <c r="AU1068" s="19"/>
      <c r="AV1068" s="19"/>
      <c r="AW1068" s="21"/>
    </row>
    <row r="1069" spans="45:49" ht="12.75">
      <c r="AS1069" s="19"/>
      <c r="AT1069" s="20"/>
      <c r="AU1069" s="19"/>
      <c r="AV1069" s="19"/>
      <c r="AW1069" s="21"/>
    </row>
    <row r="1070" ht="12.75">
      <c r="AW1070" s="87"/>
    </row>
    <row r="1071" spans="45:49" ht="12.75">
      <c r="AS1071" s="19"/>
      <c r="AT1071" s="20"/>
      <c r="AU1071" s="19"/>
      <c r="AV1071" s="19"/>
      <c r="AW1071" s="21"/>
    </row>
    <row r="1072" spans="45:49" ht="12.75">
      <c r="AS1072" s="19"/>
      <c r="AT1072" s="20"/>
      <c r="AU1072" s="19"/>
      <c r="AV1072" s="19"/>
      <c r="AW1072" s="21"/>
    </row>
    <row r="1073" spans="45:49" ht="12.75">
      <c r="AS1073" s="19"/>
      <c r="AT1073" s="20"/>
      <c r="AU1073" s="19"/>
      <c r="AV1073" s="19"/>
      <c r="AW1073" s="21"/>
    </row>
    <row r="1074" spans="45:49" ht="12.75">
      <c r="AS1074" s="19"/>
      <c r="AT1074" s="20"/>
      <c r="AU1074" s="19"/>
      <c r="AV1074" s="19"/>
      <c r="AW1074" s="21"/>
    </row>
    <row r="1075" spans="45:49" ht="12.75">
      <c r="AS1075" s="19"/>
      <c r="AT1075" s="20"/>
      <c r="AU1075" s="19"/>
      <c r="AV1075" s="19"/>
      <c r="AW1075" s="21"/>
    </row>
    <row r="1076" spans="45:49" ht="12.75">
      <c r="AS1076" s="19"/>
      <c r="AT1076" s="20"/>
      <c r="AU1076" s="19"/>
      <c r="AV1076" s="19"/>
      <c r="AW1076" s="21"/>
    </row>
    <row r="1077" spans="45:49" ht="12.75">
      <c r="AS1077" s="19"/>
      <c r="AT1077" s="20"/>
      <c r="AU1077" s="19"/>
      <c r="AV1077" s="19"/>
      <c r="AW1077" s="21"/>
    </row>
    <row r="1078" spans="45:49" ht="12.75">
      <c r="AS1078" s="19"/>
      <c r="AT1078" s="20"/>
      <c r="AU1078" s="19"/>
      <c r="AV1078" s="19"/>
      <c r="AW1078" s="21"/>
    </row>
    <row r="1079" spans="45:49" ht="12.75">
      <c r="AS1079" s="19"/>
      <c r="AT1079" s="20"/>
      <c r="AU1079" s="19"/>
      <c r="AV1079" s="19"/>
      <c r="AW1079" s="21"/>
    </row>
    <row r="1080" spans="45:49" ht="12.75">
      <c r="AS1080" s="19"/>
      <c r="AT1080" s="20"/>
      <c r="AU1080" s="19"/>
      <c r="AV1080" s="19"/>
      <c r="AW1080" s="21"/>
    </row>
    <row r="1081" spans="45:49" ht="12.75">
      <c r="AS1081" s="19"/>
      <c r="AT1081" s="20"/>
      <c r="AU1081" s="19"/>
      <c r="AV1081" s="19"/>
      <c r="AW1081" s="21"/>
    </row>
    <row r="1082" ht="12.75">
      <c r="AW1082" s="87"/>
    </row>
    <row r="1083" spans="45:49" ht="12.75">
      <c r="AS1083" s="19"/>
      <c r="AT1083" s="20"/>
      <c r="AU1083" s="19"/>
      <c r="AV1083" s="19"/>
      <c r="AW1083" s="21"/>
    </row>
    <row r="1084" spans="45:49" ht="12.75">
      <c r="AS1084" s="19"/>
      <c r="AT1084" s="20"/>
      <c r="AU1084" s="19"/>
      <c r="AV1084" s="19"/>
      <c r="AW1084" s="21"/>
    </row>
    <row r="1085" spans="45:49" ht="12.75">
      <c r="AS1085" s="19"/>
      <c r="AT1085" s="20"/>
      <c r="AU1085" s="19"/>
      <c r="AV1085" s="19"/>
      <c r="AW1085" s="21"/>
    </row>
    <row r="1086" spans="45:49" ht="12.75">
      <c r="AS1086" s="19"/>
      <c r="AT1086" s="20"/>
      <c r="AU1086" s="19"/>
      <c r="AV1086" s="19"/>
      <c r="AW1086" s="21"/>
    </row>
    <row r="1087" spans="45:49" ht="12.75">
      <c r="AS1087" s="19"/>
      <c r="AT1087" s="20"/>
      <c r="AU1087" s="19"/>
      <c r="AV1087" s="19"/>
      <c r="AW1087" s="21"/>
    </row>
    <row r="1088" spans="45:49" ht="12.75">
      <c r="AS1088" s="19"/>
      <c r="AT1088" s="20"/>
      <c r="AU1088" s="19"/>
      <c r="AV1088" s="19"/>
      <c r="AW1088" s="21"/>
    </row>
    <row r="1089" spans="45:49" ht="12.75">
      <c r="AS1089" s="19"/>
      <c r="AT1089" s="20"/>
      <c r="AU1089" s="19"/>
      <c r="AV1089" s="19"/>
      <c r="AW1089" s="21"/>
    </row>
    <row r="1090" spans="45:49" ht="12.75">
      <c r="AS1090" s="19"/>
      <c r="AT1090" s="20"/>
      <c r="AU1090" s="19"/>
      <c r="AV1090" s="19"/>
      <c r="AW1090" s="21"/>
    </row>
    <row r="1091" spans="45:49" ht="12.75">
      <c r="AS1091" s="19"/>
      <c r="AT1091" s="20"/>
      <c r="AU1091" s="19"/>
      <c r="AV1091" s="19"/>
      <c r="AW1091" s="21"/>
    </row>
    <row r="1092" spans="45:49" ht="12.75">
      <c r="AS1092" s="19"/>
      <c r="AT1092" s="20"/>
      <c r="AU1092" s="19"/>
      <c r="AV1092" s="19"/>
      <c r="AW1092" s="21"/>
    </row>
    <row r="1093" spans="45:49" ht="12.75">
      <c r="AS1093" s="19"/>
      <c r="AT1093" s="20"/>
      <c r="AU1093" s="19"/>
      <c r="AV1093" s="19"/>
      <c r="AW1093" s="21"/>
    </row>
    <row r="1094" spans="45:49" ht="12.75">
      <c r="AS1094" s="19"/>
      <c r="AT1094" s="20"/>
      <c r="AU1094" s="19"/>
      <c r="AV1094" s="19"/>
      <c r="AW1094" s="21"/>
    </row>
    <row r="1095" spans="45:49" ht="12.75">
      <c r="AS1095" s="19"/>
      <c r="AT1095" s="20"/>
      <c r="AU1095" s="19"/>
      <c r="AV1095" s="19"/>
      <c r="AW1095" s="21"/>
    </row>
    <row r="1096" spans="45:49" ht="12.75">
      <c r="AS1096" s="19"/>
      <c r="AT1096" s="20"/>
      <c r="AU1096" s="19"/>
      <c r="AV1096" s="19"/>
      <c r="AW1096" s="21"/>
    </row>
    <row r="1097" spans="45:49" ht="12.75">
      <c r="AS1097" s="19"/>
      <c r="AT1097" s="20"/>
      <c r="AU1097" s="19"/>
      <c r="AV1097" s="19"/>
      <c r="AW1097" s="21"/>
    </row>
    <row r="1098" ht="12.75">
      <c r="AW1098" s="87"/>
    </row>
    <row r="1099" spans="45:49" ht="12.75">
      <c r="AS1099" s="19"/>
      <c r="AT1099" s="20"/>
      <c r="AU1099" s="19"/>
      <c r="AV1099" s="19"/>
      <c r="AW1099" s="21"/>
    </row>
    <row r="1100" spans="45:49" ht="12.75">
      <c r="AS1100" s="19"/>
      <c r="AT1100" s="20"/>
      <c r="AU1100" s="19"/>
      <c r="AV1100" s="19"/>
      <c r="AW1100" s="21"/>
    </row>
    <row r="1101" spans="45:49" ht="12.75">
      <c r="AS1101" s="19"/>
      <c r="AT1101" s="20"/>
      <c r="AU1101" s="19"/>
      <c r="AV1101" s="19"/>
      <c r="AW1101" s="21"/>
    </row>
    <row r="1102" spans="45:49" ht="12.75">
      <c r="AS1102" s="19"/>
      <c r="AT1102" s="20"/>
      <c r="AU1102" s="19"/>
      <c r="AV1102" s="19"/>
      <c r="AW1102" s="21"/>
    </row>
    <row r="1103" spans="45:49" ht="12.75">
      <c r="AS1103" s="19"/>
      <c r="AT1103" s="20"/>
      <c r="AU1103" s="19"/>
      <c r="AV1103" s="19"/>
      <c r="AW1103" s="21"/>
    </row>
    <row r="1104" spans="45:49" ht="12.75">
      <c r="AS1104" s="19"/>
      <c r="AT1104" s="20"/>
      <c r="AU1104" s="19"/>
      <c r="AV1104" s="19"/>
      <c r="AW1104" s="21"/>
    </row>
    <row r="1105" spans="45:49" ht="12.75">
      <c r="AS1105" s="19"/>
      <c r="AT1105" s="20"/>
      <c r="AU1105" s="19"/>
      <c r="AV1105" s="19"/>
      <c r="AW1105" s="21"/>
    </row>
    <row r="1106" spans="45:49" ht="12.75">
      <c r="AS1106" s="19"/>
      <c r="AT1106" s="20"/>
      <c r="AU1106" s="19"/>
      <c r="AV1106" s="19"/>
      <c r="AW1106" s="21"/>
    </row>
    <row r="1107" spans="45:49" ht="12.75">
      <c r="AS1107" s="19"/>
      <c r="AT1107" s="20"/>
      <c r="AU1107" s="19"/>
      <c r="AV1107" s="19"/>
      <c r="AW1107" s="21"/>
    </row>
    <row r="1108" spans="45:49" ht="12.75">
      <c r="AS1108" s="19"/>
      <c r="AT1108" s="20"/>
      <c r="AU1108" s="19"/>
      <c r="AV1108" s="19"/>
      <c r="AW1108" s="21"/>
    </row>
    <row r="1109" spans="45:49" ht="12.75">
      <c r="AS1109" s="19"/>
      <c r="AT1109" s="20"/>
      <c r="AU1109" s="19"/>
      <c r="AV1109" s="19"/>
      <c r="AW1109" s="21"/>
    </row>
    <row r="1110" spans="45:49" ht="12.75">
      <c r="AS1110" s="19"/>
      <c r="AT1110" s="20"/>
      <c r="AU1110" s="19"/>
      <c r="AV1110" s="19"/>
      <c r="AW1110" s="21"/>
    </row>
    <row r="1111" spans="45:49" ht="12.75">
      <c r="AS1111" s="19"/>
      <c r="AT1111" s="20"/>
      <c r="AU1111" s="19"/>
      <c r="AV1111" s="19"/>
      <c r="AW1111" s="21"/>
    </row>
    <row r="1112" spans="45:49" ht="12.75">
      <c r="AS1112" s="19"/>
      <c r="AT1112" s="20"/>
      <c r="AU1112" s="19"/>
      <c r="AV1112" s="19"/>
      <c r="AW1112" s="21"/>
    </row>
    <row r="1113" ht="12.75">
      <c r="AW1113" s="87"/>
    </row>
    <row r="1114" spans="45:49" ht="12.75">
      <c r="AS1114" s="19"/>
      <c r="AT1114" s="20"/>
      <c r="AU1114" s="19"/>
      <c r="AV1114" s="19"/>
      <c r="AW1114" s="21"/>
    </row>
    <row r="1115" spans="45:49" ht="12.75">
      <c r="AS1115" s="19"/>
      <c r="AT1115" s="20"/>
      <c r="AU1115" s="19"/>
      <c r="AV1115" s="19"/>
      <c r="AW1115" s="21"/>
    </row>
    <row r="1116" spans="45:49" ht="12.75">
      <c r="AS1116" s="19"/>
      <c r="AT1116" s="20"/>
      <c r="AU1116" s="19"/>
      <c r="AV1116" s="19"/>
      <c r="AW1116" s="21"/>
    </row>
    <row r="1117" spans="45:49" ht="12.75">
      <c r="AS1117" s="19"/>
      <c r="AT1117" s="20"/>
      <c r="AU1117" s="19"/>
      <c r="AV1117" s="19"/>
      <c r="AW1117" s="21"/>
    </row>
    <row r="1118" spans="45:49" ht="12.75">
      <c r="AS1118" s="19"/>
      <c r="AT1118" s="20"/>
      <c r="AU1118" s="19"/>
      <c r="AV1118" s="19"/>
      <c r="AW1118" s="21"/>
    </row>
    <row r="1119" spans="45:49" ht="12.75">
      <c r="AS1119" s="19"/>
      <c r="AT1119" s="20"/>
      <c r="AU1119" s="19"/>
      <c r="AV1119" s="19"/>
      <c r="AW1119" s="21"/>
    </row>
    <row r="1120" spans="45:49" ht="12.75">
      <c r="AS1120" s="19"/>
      <c r="AT1120" s="20"/>
      <c r="AU1120" s="19"/>
      <c r="AV1120" s="19"/>
      <c r="AW1120" s="21"/>
    </row>
    <row r="1121" spans="45:49" ht="12.75">
      <c r="AS1121" s="19"/>
      <c r="AT1121" s="20"/>
      <c r="AU1121" s="19"/>
      <c r="AV1121" s="19"/>
      <c r="AW1121" s="21"/>
    </row>
    <row r="1122" spans="45:49" ht="12.75">
      <c r="AS1122" s="19"/>
      <c r="AT1122" s="20"/>
      <c r="AU1122" s="19"/>
      <c r="AV1122" s="19"/>
      <c r="AW1122" s="21"/>
    </row>
    <row r="1123" spans="45:49" ht="12.75">
      <c r="AS1123" s="19"/>
      <c r="AT1123" s="20"/>
      <c r="AU1123" s="19"/>
      <c r="AV1123" s="19"/>
      <c r="AW1123" s="21"/>
    </row>
    <row r="1124" spans="45:49" ht="12.75">
      <c r="AS1124" s="19"/>
      <c r="AT1124" s="20"/>
      <c r="AU1124" s="19"/>
      <c r="AV1124" s="19"/>
      <c r="AW1124" s="21"/>
    </row>
    <row r="1125" spans="45:49" ht="12.75">
      <c r="AS1125" s="19"/>
      <c r="AT1125" s="20"/>
      <c r="AU1125" s="19"/>
      <c r="AV1125" s="19"/>
      <c r="AW1125" s="21"/>
    </row>
    <row r="1126" spans="45:49" ht="12.75">
      <c r="AS1126" s="19"/>
      <c r="AT1126" s="20"/>
      <c r="AU1126" s="19"/>
      <c r="AV1126" s="19"/>
      <c r="AW1126" s="21"/>
    </row>
    <row r="1127" spans="45:49" ht="12.75">
      <c r="AS1127" s="19"/>
      <c r="AT1127" s="20"/>
      <c r="AU1127" s="19"/>
      <c r="AV1127" s="19"/>
      <c r="AW1127" s="21"/>
    </row>
    <row r="1128" spans="45:49" ht="12.75">
      <c r="AS1128" s="19"/>
      <c r="AT1128" s="20"/>
      <c r="AU1128" s="19"/>
      <c r="AV1128" s="19"/>
      <c r="AW1128" s="21"/>
    </row>
    <row r="1129" spans="45:49" ht="12.75">
      <c r="AS1129" s="19"/>
      <c r="AT1129" s="20"/>
      <c r="AU1129" s="19"/>
      <c r="AV1129" s="19"/>
      <c r="AW1129" s="21"/>
    </row>
    <row r="1130" spans="45:49" ht="12.75">
      <c r="AS1130" s="19"/>
      <c r="AT1130" s="20"/>
      <c r="AU1130" s="19"/>
      <c r="AV1130" s="19"/>
      <c r="AW1130" s="21"/>
    </row>
    <row r="1131" spans="45:49" ht="12.75">
      <c r="AS1131" s="19"/>
      <c r="AT1131" s="20"/>
      <c r="AU1131" s="19"/>
      <c r="AV1131" s="19"/>
      <c r="AW1131" s="21"/>
    </row>
    <row r="1132" ht="12.75">
      <c r="AW1132" s="87"/>
    </row>
    <row r="1133" spans="45:49" ht="12.75">
      <c r="AS1133" s="19"/>
      <c r="AT1133" s="20"/>
      <c r="AU1133" s="19"/>
      <c r="AV1133" s="19"/>
      <c r="AW1133" s="21"/>
    </row>
    <row r="1134" spans="45:49" ht="12.75">
      <c r="AS1134" s="19"/>
      <c r="AT1134" s="20"/>
      <c r="AU1134" s="19"/>
      <c r="AV1134" s="19"/>
      <c r="AW1134" s="21"/>
    </row>
    <row r="1135" spans="45:49" ht="12.75">
      <c r="AS1135" s="19"/>
      <c r="AT1135" s="20"/>
      <c r="AU1135" s="19"/>
      <c r="AV1135" s="19"/>
      <c r="AW1135" s="21"/>
    </row>
    <row r="1136" spans="45:49" ht="12.75">
      <c r="AS1136" s="19"/>
      <c r="AT1136" s="20"/>
      <c r="AU1136" s="19"/>
      <c r="AV1136" s="19"/>
      <c r="AW1136" s="21"/>
    </row>
    <row r="1137" ht="12.75">
      <c r="AW1137" s="87"/>
    </row>
    <row r="1138" spans="45:49" ht="12.75">
      <c r="AS1138" s="19"/>
      <c r="AT1138" s="20"/>
      <c r="AU1138" s="19"/>
      <c r="AV1138" s="19"/>
      <c r="AW1138" s="21"/>
    </row>
    <row r="1139" spans="45:49" ht="12.75">
      <c r="AS1139" s="19"/>
      <c r="AT1139" s="20"/>
      <c r="AU1139" s="19"/>
      <c r="AV1139" s="19"/>
      <c r="AW1139" s="21"/>
    </row>
    <row r="1140" spans="45:49" ht="12.75">
      <c r="AS1140" s="19"/>
      <c r="AT1140" s="20"/>
      <c r="AU1140" s="19"/>
      <c r="AV1140" s="19"/>
      <c r="AW1140" s="21"/>
    </row>
    <row r="1141" spans="45:49" ht="12.75">
      <c r="AS1141" s="19"/>
      <c r="AT1141" s="20"/>
      <c r="AU1141" s="19"/>
      <c r="AV1141" s="19"/>
      <c r="AW1141" s="21"/>
    </row>
    <row r="1142" spans="45:49" ht="12.75">
      <c r="AS1142" s="19"/>
      <c r="AT1142" s="20"/>
      <c r="AU1142" s="19"/>
      <c r="AV1142" s="19"/>
      <c r="AW1142" s="21"/>
    </row>
    <row r="1143" spans="45:49" ht="12.75">
      <c r="AS1143" s="19"/>
      <c r="AT1143" s="20"/>
      <c r="AU1143" s="19"/>
      <c r="AV1143" s="19"/>
      <c r="AW1143" s="21"/>
    </row>
    <row r="1144" spans="45:49" ht="12.75">
      <c r="AS1144" s="19"/>
      <c r="AT1144" s="20"/>
      <c r="AU1144" s="19"/>
      <c r="AV1144" s="19"/>
      <c r="AW1144" s="21"/>
    </row>
    <row r="1145" spans="45:49" ht="12.75">
      <c r="AS1145" s="19"/>
      <c r="AT1145" s="20"/>
      <c r="AU1145" s="19"/>
      <c r="AV1145" s="19"/>
      <c r="AW1145" s="21"/>
    </row>
    <row r="1146" spans="45:49" ht="12.75">
      <c r="AS1146" s="19"/>
      <c r="AT1146" s="20"/>
      <c r="AU1146" s="19"/>
      <c r="AV1146" s="19"/>
      <c r="AW1146" s="21"/>
    </row>
    <row r="1147" ht="12.75">
      <c r="AW1147" s="87"/>
    </row>
    <row r="1148" spans="45:49" ht="12.75">
      <c r="AS1148" s="19"/>
      <c r="AT1148" s="20"/>
      <c r="AU1148" s="19"/>
      <c r="AV1148" s="19"/>
      <c r="AW1148" s="21"/>
    </row>
    <row r="1149" spans="45:49" ht="12.75">
      <c r="AS1149" s="19"/>
      <c r="AT1149" s="20"/>
      <c r="AU1149" s="19"/>
      <c r="AV1149" s="19"/>
      <c r="AW1149" s="21"/>
    </row>
    <row r="1150" spans="45:49" ht="12.75">
      <c r="AS1150" s="19"/>
      <c r="AT1150" s="20"/>
      <c r="AU1150" s="19"/>
      <c r="AV1150" s="19"/>
      <c r="AW1150" s="21"/>
    </row>
    <row r="1151" spans="45:49" ht="12.75">
      <c r="AS1151" s="19"/>
      <c r="AT1151" s="20"/>
      <c r="AU1151" s="19"/>
      <c r="AV1151" s="19"/>
      <c r="AW1151" s="21"/>
    </row>
    <row r="1152" spans="45:49" ht="12.75">
      <c r="AS1152" s="19"/>
      <c r="AT1152" s="20"/>
      <c r="AU1152" s="19"/>
      <c r="AV1152" s="19"/>
      <c r="AW1152" s="21"/>
    </row>
    <row r="1153" spans="45:49" ht="12.75">
      <c r="AS1153" s="19"/>
      <c r="AT1153" s="20"/>
      <c r="AU1153" s="19"/>
      <c r="AV1153" s="19"/>
      <c r="AW1153" s="21"/>
    </row>
    <row r="1154" spans="45:49" ht="12.75">
      <c r="AS1154" s="19"/>
      <c r="AT1154" s="20"/>
      <c r="AU1154" s="19"/>
      <c r="AV1154" s="19"/>
      <c r="AW1154" s="21"/>
    </row>
    <row r="1155" spans="45:49" ht="12.75">
      <c r="AS1155" s="19"/>
      <c r="AT1155" s="20"/>
      <c r="AU1155" s="19"/>
      <c r="AV1155" s="19"/>
      <c r="AW1155" s="21"/>
    </row>
    <row r="1156" spans="45:49" ht="12.75">
      <c r="AS1156" s="19"/>
      <c r="AT1156" s="20"/>
      <c r="AU1156" s="19"/>
      <c r="AV1156" s="19"/>
      <c r="AW1156" s="21"/>
    </row>
    <row r="1157" spans="45:49" ht="12.75">
      <c r="AS1157" s="19"/>
      <c r="AT1157" s="20"/>
      <c r="AU1157" s="19"/>
      <c r="AV1157" s="19"/>
      <c r="AW1157" s="21"/>
    </row>
    <row r="1158" spans="45:49" ht="12.75">
      <c r="AS1158" s="19"/>
      <c r="AT1158" s="20"/>
      <c r="AU1158" s="19"/>
      <c r="AV1158" s="19"/>
      <c r="AW1158" s="21"/>
    </row>
    <row r="1159" spans="45:49" ht="12.75">
      <c r="AS1159" s="19"/>
      <c r="AT1159" s="20"/>
      <c r="AU1159" s="19"/>
      <c r="AV1159" s="19"/>
      <c r="AW1159" s="21"/>
    </row>
    <row r="1160" spans="45:49" ht="12.75">
      <c r="AS1160" s="19"/>
      <c r="AT1160" s="20"/>
      <c r="AU1160" s="19"/>
      <c r="AV1160" s="19"/>
      <c r="AW1160" s="21"/>
    </row>
    <row r="1161" spans="45:49" ht="12.75">
      <c r="AS1161" s="19"/>
      <c r="AT1161" s="20"/>
      <c r="AU1161" s="19"/>
      <c r="AV1161" s="19"/>
      <c r="AW1161" s="21"/>
    </row>
    <row r="1162" spans="45:49" ht="12.75">
      <c r="AS1162" s="19"/>
      <c r="AT1162" s="20"/>
      <c r="AU1162" s="19"/>
      <c r="AV1162" s="19"/>
      <c r="AW1162" s="21"/>
    </row>
    <row r="1163" spans="45:49" ht="12.75">
      <c r="AS1163" s="19"/>
      <c r="AT1163" s="20"/>
      <c r="AU1163" s="19"/>
      <c r="AV1163" s="19"/>
      <c r="AW1163" s="21"/>
    </row>
    <row r="1164" spans="45:49" ht="12.75">
      <c r="AS1164" s="19"/>
      <c r="AT1164" s="20"/>
      <c r="AU1164" s="19"/>
      <c r="AV1164" s="19"/>
      <c r="AW1164" s="21"/>
    </row>
    <row r="1165" spans="45:49" ht="12.75">
      <c r="AS1165" s="19"/>
      <c r="AT1165" s="20"/>
      <c r="AU1165" s="19"/>
      <c r="AV1165" s="19"/>
      <c r="AW1165" s="21"/>
    </row>
    <row r="1166" ht="12.75">
      <c r="AW1166" s="87"/>
    </row>
    <row r="1167" spans="45:49" ht="12.75">
      <c r="AS1167" s="19"/>
      <c r="AT1167" s="20"/>
      <c r="AU1167" s="19"/>
      <c r="AV1167" s="19"/>
      <c r="AW1167" s="21"/>
    </row>
    <row r="1168" spans="45:49" ht="12.75">
      <c r="AS1168" s="19"/>
      <c r="AT1168" s="20"/>
      <c r="AU1168" s="19"/>
      <c r="AV1168" s="19"/>
      <c r="AW1168" s="21"/>
    </row>
    <row r="1169" spans="45:49" ht="12.75">
      <c r="AS1169" s="19"/>
      <c r="AT1169" s="20"/>
      <c r="AU1169" s="19"/>
      <c r="AV1169" s="19"/>
      <c r="AW1169" s="21"/>
    </row>
    <row r="1170" spans="45:49" ht="12.75">
      <c r="AS1170" s="19"/>
      <c r="AT1170" s="20"/>
      <c r="AU1170" s="19"/>
      <c r="AV1170" s="19"/>
      <c r="AW1170" s="21"/>
    </row>
    <row r="1171" spans="45:49" ht="12.75">
      <c r="AS1171" s="19"/>
      <c r="AT1171" s="20"/>
      <c r="AU1171" s="19"/>
      <c r="AV1171" s="19"/>
      <c r="AW1171" s="21"/>
    </row>
    <row r="1172" spans="45:49" ht="12.75">
      <c r="AS1172" s="19"/>
      <c r="AT1172" s="20"/>
      <c r="AU1172" s="19"/>
      <c r="AV1172" s="19"/>
      <c r="AW1172" s="21"/>
    </row>
    <row r="1173" spans="45:49" ht="12.75">
      <c r="AS1173" s="19"/>
      <c r="AT1173" s="20"/>
      <c r="AU1173" s="19"/>
      <c r="AV1173" s="19"/>
      <c r="AW1173" s="21"/>
    </row>
    <row r="1174" spans="45:49" ht="12.75">
      <c r="AS1174" s="19"/>
      <c r="AT1174" s="20"/>
      <c r="AU1174" s="19"/>
      <c r="AV1174" s="19"/>
      <c r="AW1174" s="21"/>
    </row>
    <row r="1175" spans="45:49" ht="12.75">
      <c r="AS1175" s="19"/>
      <c r="AT1175" s="20"/>
      <c r="AU1175" s="19"/>
      <c r="AV1175" s="19"/>
      <c r="AW1175" s="21"/>
    </row>
    <row r="1176" spans="45:49" ht="12.75">
      <c r="AS1176" s="19"/>
      <c r="AT1176" s="20"/>
      <c r="AU1176" s="19"/>
      <c r="AV1176" s="19"/>
      <c r="AW1176" s="21"/>
    </row>
    <row r="1177" spans="45:49" ht="12.75">
      <c r="AS1177" s="19"/>
      <c r="AT1177" s="20"/>
      <c r="AU1177" s="19"/>
      <c r="AV1177" s="19"/>
      <c r="AW1177" s="21"/>
    </row>
    <row r="1178" spans="45:49" ht="12.75">
      <c r="AS1178" s="19"/>
      <c r="AT1178" s="20"/>
      <c r="AU1178" s="19"/>
      <c r="AV1178" s="19"/>
      <c r="AW1178" s="21"/>
    </row>
    <row r="1179" spans="45:49" ht="12.75">
      <c r="AS1179" s="19"/>
      <c r="AT1179" s="20"/>
      <c r="AU1179" s="19"/>
      <c r="AV1179" s="19"/>
      <c r="AW1179" s="21"/>
    </row>
    <row r="1180" ht="12.75">
      <c r="AW1180" s="87"/>
    </row>
    <row r="1181" spans="45:49" ht="12.75">
      <c r="AS1181" s="19"/>
      <c r="AT1181" s="20"/>
      <c r="AU1181" s="19"/>
      <c r="AV1181" s="19"/>
      <c r="AW1181" s="21"/>
    </row>
    <row r="1182" spans="45:49" ht="12.75">
      <c r="AS1182" s="19"/>
      <c r="AT1182" s="20"/>
      <c r="AU1182" s="19"/>
      <c r="AV1182" s="19"/>
      <c r="AW1182" s="21"/>
    </row>
    <row r="1183" ht="12.75">
      <c r="AW1183" s="87"/>
    </row>
    <row r="1184" spans="45:49" ht="12.75">
      <c r="AS1184" s="19"/>
      <c r="AT1184" s="20"/>
      <c r="AU1184" s="19"/>
      <c r="AV1184" s="19"/>
      <c r="AW1184" s="21"/>
    </row>
    <row r="1185" spans="45:49" ht="12.75">
      <c r="AS1185" s="19"/>
      <c r="AT1185" s="20"/>
      <c r="AU1185" s="19"/>
      <c r="AV1185" s="19"/>
      <c r="AW1185" s="21"/>
    </row>
    <row r="1186" spans="45:49" ht="12.75">
      <c r="AS1186" s="19"/>
      <c r="AT1186" s="20"/>
      <c r="AU1186" s="19"/>
      <c r="AV1186" s="19"/>
      <c r="AW1186" s="21"/>
    </row>
    <row r="1187" ht="12.75">
      <c r="AW1187" s="87"/>
    </row>
    <row r="1188" spans="45:49" ht="12.75">
      <c r="AS1188" s="19"/>
      <c r="AT1188" s="20"/>
      <c r="AU1188" s="19"/>
      <c r="AV1188" s="19"/>
      <c r="AW1188" s="21"/>
    </row>
    <row r="1189" spans="45:49" ht="12.75">
      <c r="AS1189" s="19"/>
      <c r="AT1189" s="20"/>
      <c r="AU1189" s="19"/>
      <c r="AV1189" s="19"/>
      <c r="AW1189" s="21"/>
    </row>
    <row r="1190" spans="45:49" ht="12.75">
      <c r="AS1190" s="19"/>
      <c r="AT1190" s="20"/>
      <c r="AU1190" s="19"/>
      <c r="AV1190" s="19"/>
      <c r="AW1190" s="21"/>
    </row>
    <row r="1191" spans="45:49" ht="12.75">
      <c r="AS1191" s="19"/>
      <c r="AT1191" s="20"/>
      <c r="AU1191" s="19"/>
      <c r="AV1191" s="19"/>
      <c r="AW1191" s="21"/>
    </row>
    <row r="1192" spans="45:49" ht="12.75">
      <c r="AS1192" s="19"/>
      <c r="AT1192" s="20"/>
      <c r="AU1192" s="19"/>
      <c r="AV1192" s="19"/>
      <c r="AW1192" s="21"/>
    </row>
    <row r="1193" spans="45:49" ht="12.75">
      <c r="AS1193" s="19"/>
      <c r="AT1193" s="20"/>
      <c r="AU1193" s="19"/>
      <c r="AV1193" s="19"/>
      <c r="AW1193" s="21"/>
    </row>
    <row r="1194" spans="45:49" ht="12.75">
      <c r="AS1194" s="19"/>
      <c r="AT1194" s="20"/>
      <c r="AU1194" s="19"/>
      <c r="AV1194" s="19"/>
      <c r="AW1194" s="21"/>
    </row>
    <row r="1195" spans="45:49" ht="12.75">
      <c r="AS1195" s="19"/>
      <c r="AT1195" s="20"/>
      <c r="AU1195" s="19"/>
      <c r="AV1195" s="19"/>
      <c r="AW1195" s="21"/>
    </row>
    <row r="1196" spans="45:49" ht="12.75">
      <c r="AS1196" s="19"/>
      <c r="AT1196" s="20"/>
      <c r="AU1196" s="19"/>
      <c r="AV1196" s="19"/>
      <c r="AW1196" s="21"/>
    </row>
    <row r="1197" spans="45:49" ht="12.75">
      <c r="AS1197" s="19"/>
      <c r="AT1197" s="20"/>
      <c r="AU1197" s="19"/>
      <c r="AV1197" s="19"/>
      <c r="AW1197" s="21"/>
    </row>
    <row r="1198" spans="45:49" ht="12.75">
      <c r="AS1198" s="19"/>
      <c r="AT1198" s="20"/>
      <c r="AU1198" s="19"/>
      <c r="AV1198" s="19"/>
      <c r="AW1198" s="21"/>
    </row>
    <row r="1199" spans="45:49" ht="12.75">
      <c r="AS1199" s="19"/>
      <c r="AT1199" s="20"/>
      <c r="AU1199" s="19"/>
      <c r="AV1199" s="19"/>
      <c r="AW1199" s="21"/>
    </row>
    <row r="1200" spans="45:49" ht="12.75">
      <c r="AS1200" s="19"/>
      <c r="AT1200" s="20"/>
      <c r="AU1200" s="19"/>
      <c r="AV1200" s="19"/>
      <c r="AW1200" s="21"/>
    </row>
    <row r="1201" spans="45:49" ht="12.75">
      <c r="AS1201" s="19"/>
      <c r="AT1201" s="20"/>
      <c r="AU1201" s="19"/>
      <c r="AV1201" s="19"/>
      <c r="AW1201" s="21"/>
    </row>
    <row r="1202" spans="45:49" ht="12.75">
      <c r="AS1202" s="19"/>
      <c r="AT1202" s="20"/>
      <c r="AU1202" s="19"/>
      <c r="AV1202" s="19"/>
      <c r="AW1202" s="21"/>
    </row>
    <row r="1203" spans="45:49" ht="12.75">
      <c r="AS1203" s="19"/>
      <c r="AT1203" s="20"/>
      <c r="AU1203" s="19"/>
      <c r="AV1203" s="19"/>
      <c r="AW1203" s="21"/>
    </row>
    <row r="1204" spans="45:49" ht="12.75">
      <c r="AS1204" s="19"/>
      <c r="AT1204" s="20"/>
      <c r="AU1204" s="19"/>
      <c r="AV1204" s="19"/>
      <c r="AW1204" s="21"/>
    </row>
    <row r="1205" spans="45:49" ht="12.75">
      <c r="AS1205" s="19"/>
      <c r="AT1205" s="20"/>
      <c r="AU1205" s="19"/>
      <c r="AV1205" s="19"/>
      <c r="AW1205" s="21"/>
    </row>
    <row r="1206" spans="45:49" ht="12.75">
      <c r="AS1206" s="19"/>
      <c r="AT1206" s="20"/>
      <c r="AU1206" s="19"/>
      <c r="AV1206" s="19"/>
      <c r="AW1206" s="21"/>
    </row>
    <row r="1207" spans="45:49" ht="12.75">
      <c r="AS1207" s="19"/>
      <c r="AT1207" s="20"/>
      <c r="AU1207" s="19"/>
      <c r="AV1207" s="19"/>
      <c r="AW1207" s="21"/>
    </row>
    <row r="1208" spans="45:49" ht="12.75">
      <c r="AS1208" s="19"/>
      <c r="AT1208" s="20"/>
      <c r="AU1208" s="19"/>
      <c r="AV1208" s="19"/>
      <c r="AW1208" s="21"/>
    </row>
    <row r="1209" spans="45:49" ht="12.75">
      <c r="AS1209" s="19"/>
      <c r="AT1209" s="20"/>
      <c r="AU1209" s="19"/>
      <c r="AV1209" s="19"/>
      <c r="AW1209" s="21"/>
    </row>
    <row r="1210" spans="45:49" ht="12.75">
      <c r="AS1210" s="19"/>
      <c r="AT1210" s="20"/>
      <c r="AU1210" s="19"/>
      <c r="AV1210" s="19"/>
      <c r="AW1210" s="21"/>
    </row>
    <row r="1211" spans="45:49" ht="12.75">
      <c r="AS1211" s="19"/>
      <c r="AT1211" s="20"/>
      <c r="AU1211" s="19"/>
      <c r="AV1211" s="19"/>
      <c r="AW1211" s="21"/>
    </row>
    <row r="1212" spans="45:49" ht="12.75">
      <c r="AS1212" s="19"/>
      <c r="AT1212" s="20"/>
      <c r="AU1212" s="19"/>
      <c r="AV1212" s="19"/>
      <c r="AW1212" s="21"/>
    </row>
    <row r="1213" spans="45:49" ht="12.75">
      <c r="AS1213" s="19"/>
      <c r="AT1213" s="20"/>
      <c r="AU1213" s="19"/>
      <c r="AV1213" s="19"/>
      <c r="AW1213" s="21"/>
    </row>
    <row r="1214" spans="45:49" ht="12.75">
      <c r="AS1214" s="19"/>
      <c r="AT1214" s="20"/>
      <c r="AU1214" s="19"/>
      <c r="AV1214" s="19"/>
      <c r="AW1214" s="21"/>
    </row>
    <row r="1215" ht="12.75">
      <c r="AW1215" s="87"/>
    </row>
    <row r="1216" ht="12.75">
      <c r="AW1216" s="87"/>
    </row>
    <row r="1217" spans="45:49" ht="12.75">
      <c r="AS1217" s="19"/>
      <c r="AT1217" s="20"/>
      <c r="AU1217" s="19"/>
      <c r="AV1217" s="19"/>
      <c r="AW1217" s="21"/>
    </row>
    <row r="1218" spans="45:49" ht="12.75">
      <c r="AS1218" s="19"/>
      <c r="AT1218" s="20"/>
      <c r="AU1218" s="19"/>
      <c r="AV1218" s="19"/>
      <c r="AW1218" s="21"/>
    </row>
    <row r="1219" spans="45:49" ht="12.75">
      <c r="AS1219" s="19"/>
      <c r="AT1219" s="20"/>
      <c r="AU1219" s="19"/>
      <c r="AV1219" s="19"/>
      <c r="AW1219" s="21"/>
    </row>
    <row r="1220" spans="45:49" ht="12.75">
      <c r="AS1220" s="19"/>
      <c r="AT1220" s="20"/>
      <c r="AU1220" s="19"/>
      <c r="AV1220" s="19"/>
      <c r="AW1220" s="21"/>
    </row>
    <row r="1221" spans="45:49" ht="12.75">
      <c r="AS1221" s="19"/>
      <c r="AT1221" s="20"/>
      <c r="AU1221" s="19"/>
      <c r="AV1221" s="19"/>
      <c r="AW1221" s="21"/>
    </row>
    <row r="1222" spans="45:49" ht="12.75">
      <c r="AS1222" s="19"/>
      <c r="AT1222" s="20"/>
      <c r="AU1222" s="19"/>
      <c r="AV1222" s="19"/>
      <c r="AW1222" s="21"/>
    </row>
    <row r="1223" spans="45:49" ht="12.75">
      <c r="AS1223" s="19"/>
      <c r="AT1223" s="20"/>
      <c r="AU1223" s="19"/>
      <c r="AV1223" s="19"/>
      <c r="AW1223" s="21"/>
    </row>
    <row r="1224" spans="45:49" ht="12.75">
      <c r="AS1224" s="19"/>
      <c r="AT1224" s="20"/>
      <c r="AU1224" s="19"/>
      <c r="AV1224" s="19"/>
      <c r="AW1224" s="21"/>
    </row>
    <row r="1225" spans="45:49" ht="12.75">
      <c r="AS1225" s="19"/>
      <c r="AT1225" s="20"/>
      <c r="AU1225" s="19"/>
      <c r="AV1225" s="19"/>
      <c r="AW1225" s="21"/>
    </row>
    <row r="1226" spans="45:49" ht="12.75">
      <c r="AS1226" s="19"/>
      <c r="AT1226" s="20"/>
      <c r="AU1226" s="19"/>
      <c r="AV1226" s="19"/>
      <c r="AW1226" s="21"/>
    </row>
    <row r="1227" spans="45:49" ht="12.75">
      <c r="AS1227" s="19"/>
      <c r="AT1227" s="20"/>
      <c r="AU1227" s="19"/>
      <c r="AV1227" s="19"/>
      <c r="AW1227" s="21"/>
    </row>
    <row r="1228" spans="45:49" ht="12.75">
      <c r="AS1228" s="19"/>
      <c r="AT1228" s="20"/>
      <c r="AU1228" s="19"/>
      <c r="AV1228" s="19"/>
      <c r="AW1228" s="21"/>
    </row>
    <row r="1229" spans="45:49" ht="12.75">
      <c r="AS1229" s="19"/>
      <c r="AT1229" s="20"/>
      <c r="AU1229" s="19"/>
      <c r="AV1229" s="19"/>
      <c r="AW1229" s="21"/>
    </row>
    <row r="1230" spans="45:49" ht="12.75">
      <c r="AS1230" s="19"/>
      <c r="AT1230" s="20"/>
      <c r="AU1230" s="19"/>
      <c r="AV1230" s="19"/>
      <c r="AW1230" s="21"/>
    </row>
    <row r="1231" spans="45:49" ht="12.75">
      <c r="AS1231" s="19"/>
      <c r="AT1231" s="20"/>
      <c r="AU1231" s="19"/>
      <c r="AV1231" s="19"/>
      <c r="AW1231" s="21"/>
    </row>
    <row r="1232" spans="45:49" ht="12.75">
      <c r="AS1232" s="19"/>
      <c r="AT1232" s="20"/>
      <c r="AU1232" s="19"/>
      <c r="AV1232" s="19"/>
      <c r="AW1232" s="21"/>
    </row>
    <row r="1233" spans="45:49" ht="12.75">
      <c r="AS1233" s="19"/>
      <c r="AT1233" s="20"/>
      <c r="AU1233" s="19"/>
      <c r="AV1233" s="19"/>
      <c r="AW1233" s="21"/>
    </row>
    <row r="1234" spans="45:49" ht="12.75">
      <c r="AS1234" s="19"/>
      <c r="AT1234" s="20"/>
      <c r="AU1234" s="19"/>
      <c r="AV1234" s="19"/>
      <c r="AW1234" s="21"/>
    </row>
    <row r="1235" spans="45:49" ht="12.75">
      <c r="AS1235" s="19"/>
      <c r="AT1235" s="20"/>
      <c r="AU1235" s="19"/>
      <c r="AV1235" s="19"/>
      <c r="AW1235" s="21"/>
    </row>
    <row r="1236" spans="45:49" ht="12.75">
      <c r="AS1236" s="19"/>
      <c r="AT1236" s="20"/>
      <c r="AU1236" s="19"/>
      <c r="AV1236" s="19"/>
      <c r="AW1236" s="21"/>
    </row>
    <row r="1237" spans="45:49" ht="12.75">
      <c r="AS1237" s="19"/>
      <c r="AT1237" s="20"/>
      <c r="AU1237" s="19"/>
      <c r="AV1237" s="19"/>
      <c r="AW1237" s="21"/>
    </row>
    <row r="1238" ht="12.75">
      <c r="AW1238" s="87"/>
    </row>
    <row r="1239" spans="45:49" ht="12.75">
      <c r="AS1239" s="19"/>
      <c r="AT1239" s="20"/>
      <c r="AU1239" s="19"/>
      <c r="AV1239" s="19"/>
      <c r="AW1239" s="21"/>
    </row>
    <row r="1240" spans="45:49" ht="12.75">
      <c r="AS1240" s="19"/>
      <c r="AT1240" s="20"/>
      <c r="AU1240" s="19"/>
      <c r="AV1240" s="19"/>
      <c r="AW1240" s="21"/>
    </row>
    <row r="1241" spans="45:49" ht="12.75">
      <c r="AS1241" s="19"/>
      <c r="AT1241" s="20"/>
      <c r="AU1241" s="19"/>
      <c r="AV1241" s="19"/>
      <c r="AW1241" s="21"/>
    </row>
    <row r="1242" spans="45:49" ht="12.75">
      <c r="AS1242" s="19"/>
      <c r="AT1242" s="20"/>
      <c r="AU1242" s="19"/>
      <c r="AV1242" s="19"/>
      <c r="AW1242" s="21"/>
    </row>
    <row r="1243" spans="45:49" ht="12.75">
      <c r="AS1243" s="19"/>
      <c r="AT1243" s="20"/>
      <c r="AU1243" s="19"/>
      <c r="AV1243" s="19"/>
      <c r="AW1243" s="21"/>
    </row>
    <row r="1244" spans="45:49" ht="12.75">
      <c r="AS1244" s="19"/>
      <c r="AT1244" s="20"/>
      <c r="AU1244" s="19"/>
      <c r="AV1244" s="19"/>
      <c r="AW1244" s="21"/>
    </row>
    <row r="1245" spans="45:49" ht="12.75">
      <c r="AS1245" s="19"/>
      <c r="AT1245" s="20"/>
      <c r="AU1245" s="19"/>
      <c r="AV1245" s="19"/>
      <c r="AW1245" s="21"/>
    </row>
    <row r="1246" spans="45:49" ht="12.75">
      <c r="AS1246" s="19"/>
      <c r="AT1246" s="20"/>
      <c r="AU1246" s="19"/>
      <c r="AV1246" s="19"/>
      <c r="AW1246" s="21"/>
    </row>
    <row r="1247" spans="45:49" ht="12.75">
      <c r="AS1247" s="19"/>
      <c r="AT1247" s="20"/>
      <c r="AU1247" s="19"/>
      <c r="AV1247" s="19"/>
      <c r="AW1247" s="21"/>
    </row>
    <row r="1248" spans="45:49" ht="12.75">
      <c r="AS1248" s="19"/>
      <c r="AT1248" s="20"/>
      <c r="AU1248" s="19"/>
      <c r="AV1248" s="19"/>
      <c r="AW1248" s="21"/>
    </row>
    <row r="1249" spans="45:49" ht="12.75">
      <c r="AS1249" s="19"/>
      <c r="AT1249" s="20"/>
      <c r="AU1249" s="19"/>
      <c r="AV1249" s="19"/>
      <c r="AW1249" s="21"/>
    </row>
    <row r="1250" spans="45:49" ht="12.75">
      <c r="AS1250" s="19"/>
      <c r="AT1250" s="20"/>
      <c r="AU1250" s="19"/>
      <c r="AV1250" s="19"/>
      <c r="AW1250" s="21"/>
    </row>
    <row r="1251" spans="45:49" ht="12.75">
      <c r="AS1251" s="19"/>
      <c r="AT1251" s="20"/>
      <c r="AU1251" s="19"/>
      <c r="AV1251" s="19"/>
      <c r="AW1251" s="21"/>
    </row>
    <row r="1252" spans="45:49" ht="12.75">
      <c r="AS1252" s="19"/>
      <c r="AT1252" s="20"/>
      <c r="AU1252" s="19"/>
      <c r="AV1252" s="19"/>
      <c r="AW1252" s="21"/>
    </row>
    <row r="1253" spans="45:49" ht="12.75">
      <c r="AS1253" s="19"/>
      <c r="AT1253" s="20"/>
      <c r="AU1253" s="19"/>
      <c r="AV1253" s="19"/>
      <c r="AW1253" s="21"/>
    </row>
    <row r="1254" spans="45:49" ht="12.75">
      <c r="AS1254" s="19"/>
      <c r="AT1254" s="20"/>
      <c r="AU1254" s="19"/>
      <c r="AV1254" s="19"/>
      <c r="AW1254" s="21"/>
    </row>
    <row r="1255" spans="45:49" ht="12.75">
      <c r="AS1255" s="19"/>
      <c r="AT1255" s="20"/>
      <c r="AU1255" s="19"/>
      <c r="AV1255" s="19"/>
      <c r="AW1255" s="21"/>
    </row>
  </sheetData>
  <sheetProtection/>
  <mergeCells count="89">
    <mergeCell ref="J31:N31"/>
    <mergeCell ref="O37:P37"/>
    <mergeCell ref="J5:P5"/>
    <mergeCell ref="O22:P22"/>
    <mergeCell ref="J24:N24"/>
    <mergeCell ref="O19:P19"/>
    <mergeCell ref="C14:P14"/>
    <mergeCell ref="L68:S68"/>
    <mergeCell ref="S8:T8"/>
    <mergeCell ref="R15:V16"/>
    <mergeCell ref="R12:U12"/>
    <mergeCell ref="S9:T9"/>
    <mergeCell ref="O34:P34"/>
    <mergeCell ref="J35:N35"/>
    <mergeCell ref="J28:N28"/>
    <mergeCell ref="O35:P35"/>
    <mergeCell ref="J56:N56"/>
    <mergeCell ref="F1:Q2"/>
    <mergeCell ref="F3:P3"/>
    <mergeCell ref="J11:P11"/>
    <mergeCell ref="A5:H5"/>
    <mergeCell ref="A9:P9"/>
    <mergeCell ref="J7:P7"/>
    <mergeCell ref="A11:H11"/>
    <mergeCell ref="BC26:BH26"/>
    <mergeCell ref="V17:V43"/>
    <mergeCell ref="O38:P38"/>
    <mergeCell ref="BB21:BR21"/>
    <mergeCell ref="J41:N41"/>
    <mergeCell ref="O31:P31"/>
    <mergeCell ref="O32:P32"/>
    <mergeCell ref="J38:N38"/>
    <mergeCell ref="O43:P43"/>
    <mergeCell ref="J34:N34"/>
    <mergeCell ref="E13:O13"/>
    <mergeCell ref="AZ17:BA17"/>
    <mergeCell ref="O26:P26"/>
    <mergeCell ref="J26:N26"/>
    <mergeCell ref="B18:G18"/>
    <mergeCell ref="J22:N22"/>
    <mergeCell ref="J19:N19"/>
    <mergeCell ref="O52:P52"/>
    <mergeCell ref="O47:P47"/>
    <mergeCell ref="J55:N55"/>
    <mergeCell ref="J49:N49"/>
    <mergeCell ref="AZ10:BB10"/>
    <mergeCell ref="O24:P24"/>
    <mergeCell ref="O20:P20"/>
    <mergeCell ref="J37:N37"/>
    <mergeCell ref="J20:N20"/>
    <mergeCell ref="A15:Q16"/>
    <mergeCell ref="O66:V67"/>
    <mergeCell ref="J59:N59"/>
    <mergeCell ref="O59:P59"/>
    <mergeCell ref="S64:T65"/>
    <mergeCell ref="A64:N64"/>
    <mergeCell ref="F65:L65"/>
    <mergeCell ref="V44:V62"/>
    <mergeCell ref="J61:N61"/>
    <mergeCell ref="J58:N58"/>
    <mergeCell ref="O58:P58"/>
    <mergeCell ref="J62:N62"/>
    <mergeCell ref="J52:N52"/>
    <mergeCell ref="J53:N53"/>
    <mergeCell ref="O64:R65"/>
    <mergeCell ref="O55:P55"/>
    <mergeCell ref="J50:N50"/>
    <mergeCell ref="O61:P61"/>
    <mergeCell ref="O62:P62"/>
    <mergeCell ref="O56:P56"/>
    <mergeCell ref="O53:P53"/>
    <mergeCell ref="O50:P50"/>
    <mergeCell ref="J40:N40"/>
    <mergeCell ref="O40:P40"/>
    <mergeCell ref="O41:P41"/>
    <mergeCell ref="O46:P46"/>
    <mergeCell ref="O49:P49"/>
    <mergeCell ref="J44:N44"/>
    <mergeCell ref="J47:N47"/>
    <mergeCell ref="R5:T5"/>
    <mergeCell ref="R7:T7"/>
    <mergeCell ref="J46:N46"/>
    <mergeCell ref="J29:N29"/>
    <mergeCell ref="O29:P29"/>
    <mergeCell ref="O28:P28"/>
    <mergeCell ref="J43:N43"/>
    <mergeCell ref="O44:P44"/>
    <mergeCell ref="R11:U11"/>
    <mergeCell ref="J32:N32"/>
  </mergeCells>
  <dataValidations count="5">
    <dataValidation type="list" allowBlank="1" showInputMessage="1" showErrorMessage="1" sqref="AL1">
      <formula1>"M,F"</formula1>
    </dataValidation>
    <dataValidation type="list" allowBlank="1" showInputMessage="1" showErrorMessage="1" sqref="Q43:Q44 Q61:Q63 U13 Q52:Q53 Q19:Q20 Q40:Q41 Q46:Q47 Q49:Q50 Q22 Q34:Q35 Q31:Q32 Q28:Q29 Q24 Q26 Q37:Q38 Q13:Q14 Q55:Q56 Q58:Q59">
      <formula1>"Y"</formula1>
    </dataValidation>
    <dataValidation type="list" allowBlank="1" showInputMessage="1" showErrorMessage="1" sqref="R9">
      <formula1>"F,M"</formula1>
    </dataValidation>
    <dataValidation type="list" allowBlank="1" showErrorMessage="1" errorTitle="Invalid Selection" error="You are not eligible to enter this Event." sqref="T18:T62">
      <formula1>$Z18</formula1>
    </dataValidation>
    <dataValidation type="list" allowBlank="1" showInputMessage="1" showErrorMessage="1" sqref="R11:U11">
      <formula1>$AB$1:$AB$24</formula1>
    </dataValidation>
  </dataValidations>
  <printOptions horizontalCentered="1"/>
  <pageMargins left="0.15748031496062992" right="0.15748031496062992" top="0.35433070866141736" bottom="0.15748031496062992" header="0.11811023622047245" footer="0.11811023622047245"/>
  <pageSetup fitToHeight="1" fitToWidth="1"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tabColor indexed="53"/>
    <pageSetUpPr fitToPage="1"/>
  </sheetPr>
  <dimension ref="A1:BR1255"/>
  <sheetViews>
    <sheetView showGridLines="0" zoomScalePageLayoutView="0" workbookViewId="0" topLeftCell="A1">
      <selection activeCell="W1" sqref="W1:AS16384"/>
    </sheetView>
  </sheetViews>
  <sheetFormatPr defaultColWidth="9.140625" defaultRowHeight="12.75"/>
  <cols>
    <col min="1" max="3" width="3.28125" style="0" customWidth="1"/>
    <col min="4" max="5" width="3.7109375" style="0" customWidth="1"/>
    <col min="6" max="6" width="5.7109375" style="0" customWidth="1"/>
    <col min="7" max="7" width="2.7109375" style="0" customWidth="1"/>
    <col min="8" max="8" width="6.7109375" style="0" customWidth="1"/>
    <col min="9" max="9" width="5.7109375" style="0" customWidth="1"/>
    <col min="10" max="10" width="6.7109375" style="0" customWidth="1"/>
    <col min="11" max="11" width="2.7109375" style="0" customWidth="1"/>
    <col min="12" max="13" width="4.7109375" style="0" customWidth="1"/>
    <col min="14" max="14" width="1.7109375" style="15" customWidth="1"/>
    <col min="15" max="15" width="2.7109375" style="0" customWidth="1"/>
    <col min="16" max="17" width="3.7109375" style="0" customWidth="1"/>
    <col min="18" max="18" width="8.28125" style="0" customWidth="1"/>
    <col min="19" max="19" width="10.140625" style="0" customWidth="1"/>
    <col min="20" max="21" width="3.7109375" style="0" customWidth="1"/>
    <col min="22" max="22" width="3.7109375" style="15" customWidth="1"/>
    <col min="23" max="23" width="5.421875" style="0" hidden="1" customWidth="1"/>
    <col min="24" max="24" width="3.57421875" style="7" hidden="1" customWidth="1"/>
    <col min="25" max="25" width="2.421875" style="0" hidden="1" customWidth="1"/>
    <col min="26" max="26" width="6.140625" style="0" hidden="1" customWidth="1"/>
    <col min="27" max="27" width="3.8515625" style="0" hidden="1" customWidth="1"/>
    <col min="28" max="28" width="16.57421875" style="0" hidden="1" customWidth="1"/>
    <col min="29" max="29" width="2.8515625" style="0" hidden="1" customWidth="1"/>
    <col min="30" max="30" width="1.421875" style="0" hidden="1" customWidth="1"/>
    <col min="31" max="31" width="10.28125" style="0" hidden="1" customWidth="1"/>
    <col min="32" max="37" width="1.7109375" style="0" hidden="1" customWidth="1"/>
    <col min="38" max="38" width="4.140625" style="0" hidden="1" customWidth="1"/>
    <col min="39" max="39" width="20.28125" style="0" hidden="1" customWidth="1"/>
    <col min="40" max="41" width="6.7109375" style="0" hidden="1" customWidth="1"/>
    <col min="42" max="44" width="1.7109375" style="0" hidden="1" customWidth="1"/>
    <col min="45" max="45" width="44.57421875" style="0" hidden="1" customWidth="1"/>
    <col min="46" max="46" width="9.140625" style="10" customWidth="1"/>
    <col min="47" max="47" width="9.140625" style="0" customWidth="1"/>
  </cols>
  <sheetData>
    <row r="1" spans="1:45" ht="15" customHeight="1" thickTop="1">
      <c r="A1" s="1"/>
      <c r="B1" s="2"/>
      <c r="C1" s="3"/>
      <c r="D1" s="4"/>
      <c r="E1" s="5"/>
      <c r="F1" s="548" t="str">
        <f>AS1</f>
        <v>2018 NORTH ISLAND OPEN CHAMPIONSHIPS</v>
      </c>
      <c r="G1" s="549"/>
      <c r="H1" s="549"/>
      <c r="I1" s="549"/>
      <c r="J1" s="549"/>
      <c r="K1" s="549"/>
      <c r="L1" s="549"/>
      <c r="M1" s="549"/>
      <c r="N1" s="549"/>
      <c r="O1" s="549"/>
      <c r="P1" s="549"/>
      <c r="Q1" s="549"/>
      <c r="R1" s="5"/>
      <c r="S1" s="5"/>
      <c r="T1" s="5"/>
      <c r="U1" s="5"/>
      <c r="V1" s="6"/>
      <c r="Y1" s="8"/>
      <c r="Z1" s="8"/>
      <c r="AA1" s="8"/>
      <c r="AB1" s="8" t="s">
        <v>0</v>
      </c>
      <c r="AC1" s="8"/>
      <c r="AD1" s="8"/>
      <c r="AE1" s="8"/>
      <c r="AF1" s="8"/>
      <c r="AG1" s="8"/>
      <c r="AH1" s="8"/>
      <c r="AI1" s="8"/>
      <c r="AJ1" s="8"/>
      <c r="AK1" s="8"/>
      <c r="AL1" s="9" t="s">
        <v>1</v>
      </c>
      <c r="AM1" s="8"/>
      <c r="AN1" s="8"/>
      <c r="AS1" s="362" t="s">
        <v>322</v>
      </c>
    </row>
    <row r="2" spans="1:49" ht="15" customHeight="1">
      <c r="A2" s="11"/>
      <c r="B2" s="12"/>
      <c r="C2" s="13"/>
      <c r="D2" s="13"/>
      <c r="E2" s="8"/>
      <c r="F2" s="462"/>
      <c r="G2" s="462"/>
      <c r="H2" s="462"/>
      <c r="I2" s="462"/>
      <c r="J2" s="462"/>
      <c r="K2" s="462"/>
      <c r="L2" s="462"/>
      <c r="M2" s="462"/>
      <c r="N2" s="462"/>
      <c r="O2" s="462"/>
      <c r="P2" s="462"/>
      <c r="Q2" s="462"/>
      <c r="R2" s="15"/>
      <c r="S2" s="15"/>
      <c r="T2" s="15"/>
      <c r="U2" s="15"/>
      <c r="V2" s="16"/>
      <c r="Y2" s="8"/>
      <c r="Z2" s="8"/>
      <c r="AA2" s="8"/>
      <c r="AB2" s="8" t="s">
        <v>257</v>
      </c>
      <c r="AC2" s="8"/>
      <c r="AD2" s="8"/>
      <c r="AE2" s="8"/>
      <c r="AF2" s="8"/>
      <c r="AG2" s="8"/>
      <c r="AH2" s="8"/>
      <c r="AI2" s="8"/>
      <c r="AJ2" s="8"/>
      <c r="AK2" s="8"/>
      <c r="AL2" s="17"/>
      <c r="AM2" s="8"/>
      <c r="AN2" s="18" t="s">
        <v>3</v>
      </c>
      <c r="AO2" s="18" t="s">
        <v>4</v>
      </c>
      <c r="AS2" s="363"/>
      <c r="AT2" s="20"/>
      <c r="AU2" s="19"/>
      <c r="AV2" s="19"/>
      <c r="AW2" s="21"/>
    </row>
    <row r="3" spans="1:49" ht="16.5" customHeight="1" thickBot="1">
      <c r="A3" s="22"/>
      <c r="B3" s="23"/>
      <c r="C3" s="24"/>
      <c r="D3" s="25"/>
      <c r="E3" s="24"/>
      <c r="F3" s="550" t="str">
        <f>AS3</f>
        <v>20th to 22nd July 2018</v>
      </c>
      <c r="G3" s="551"/>
      <c r="H3" s="551"/>
      <c r="I3" s="551"/>
      <c r="J3" s="551"/>
      <c r="K3" s="551"/>
      <c r="L3" s="551"/>
      <c r="M3" s="551"/>
      <c r="N3" s="551"/>
      <c r="O3" s="551"/>
      <c r="P3" s="551"/>
      <c r="Q3" s="26"/>
      <c r="R3" s="24"/>
      <c r="S3" s="24"/>
      <c r="T3" s="24"/>
      <c r="U3" s="24"/>
      <c r="V3" s="27"/>
      <c r="AA3" s="8"/>
      <c r="AB3" s="8" t="s">
        <v>2</v>
      </c>
      <c r="AC3" s="8"/>
      <c r="AD3" s="8"/>
      <c r="AE3" s="8"/>
      <c r="AF3" s="8"/>
      <c r="AG3" s="8"/>
      <c r="AH3" s="8"/>
      <c r="AI3" s="8"/>
      <c r="AJ3" s="8"/>
      <c r="AK3" s="8"/>
      <c r="AL3" s="28">
        <v>1</v>
      </c>
      <c r="AM3" s="29" t="s">
        <v>6</v>
      </c>
      <c r="AN3" s="30" t="str">
        <f>IF(COUNTIF($AO8:$AO11,"Y")=0,"Y","")</f>
        <v>Y</v>
      </c>
      <c r="AO3" s="30">
        <f aca="true" ca="1" t="shared" si="0" ref="AO3:AO34">IF(ISERROR(MATCH($AL3,$U$18:$U$62,0)),"",TRIM(OFFSET($U$17,MATCH($AL3,$U$18:$U$62,0),-1)))</f>
      </c>
      <c r="AS3" s="363" t="s">
        <v>309</v>
      </c>
      <c r="AT3" s="20"/>
      <c r="AU3" s="19"/>
      <c r="AV3" s="19"/>
      <c r="AW3" s="21"/>
    </row>
    <row r="4" spans="1:49" ht="15.75" thickTop="1">
      <c r="A4" s="31"/>
      <c r="B4" s="32"/>
      <c r="C4" s="33"/>
      <c r="D4" s="33"/>
      <c r="E4" s="33"/>
      <c r="F4" s="33"/>
      <c r="G4" s="33"/>
      <c r="H4" s="33"/>
      <c r="I4" s="33"/>
      <c r="J4" s="33"/>
      <c r="K4" s="33"/>
      <c r="L4" s="33"/>
      <c r="M4" s="33"/>
      <c r="N4" s="33"/>
      <c r="O4" s="33"/>
      <c r="P4" s="33"/>
      <c r="Q4" s="34"/>
      <c r="R4" s="35"/>
      <c r="S4" s="35"/>
      <c r="T4" s="35"/>
      <c r="U4" s="35"/>
      <c r="V4" s="36"/>
      <c r="Y4" s="8"/>
      <c r="Z4" s="8"/>
      <c r="AA4" s="8"/>
      <c r="AB4" s="8" t="s">
        <v>5</v>
      </c>
      <c r="AC4" s="8"/>
      <c r="AD4" s="8"/>
      <c r="AE4" s="8"/>
      <c r="AF4" s="8"/>
      <c r="AG4" s="8"/>
      <c r="AH4" s="8"/>
      <c r="AI4" s="8"/>
      <c r="AJ4" s="8"/>
      <c r="AK4" s="8"/>
      <c r="AL4" s="37">
        <v>3</v>
      </c>
      <c r="AM4" s="38" t="s">
        <v>8</v>
      </c>
      <c r="AN4" s="30" t="str">
        <f>IF(COUNTIF($AO8:$AO11,"Y")=0,"Y","")</f>
        <v>Y</v>
      </c>
      <c r="AO4" s="30">
        <f ca="1" t="shared" si="0"/>
      </c>
      <c r="AS4" s="364" t="s">
        <v>303</v>
      </c>
      <c r="AT4" s="20"/>
      <c r="AU4" s="19"/>
      <c r="AV4" s="19"/>
      <c r="AW4" s="21"/>
    </row>
    <row r="5" spans="1:49" ht="15" customHeight="1">
      <c r="A5" s="554"/>
      <c r="B5" s="555"/>
      <c r="C5" s="555"/>
      <c r="D5" s="555"/>
      <c r="E5" s="555"/>
      <c r="F5" s="555"/>
      <c r="G5" s="555"/>
      <c r="H5" s="555"/>
      <c r="I5" s="39">
        <v>4</v>
      </c>
      <c r="J5" s="557"/>
      <c r="K5" s="557"/>
      <c r="L5" s="557"/>
      <c r="M5" s="557"/>
      <c r="N5" s="557"/>
      <c r="O5" s="557"/>
      <c r="P5" s="557"/>
      <c r="Q5" s="40"/>
      <c r="R5" s="485"/>
      <c r="S5" s="485"/>
      <c r="T5" s="485"/>
      <c r="U5" s="41"/>
      <c r="V5" s="42" t="s">
        <v>9</v>
      </c>
      <c r="X5" s="43"/>
      <c r="Z5" s="44"/>
      <c r="AA5" s="44"/>
      <c r="AB5" s="8" t="s">
        <v>7</v>
      </c>
      <c r="AC5" s="44"/>
      <c r="AD5" s="44"/>
      <c r="AE5" s="8"/>
      <c r="AF5" s="8"/>
      <c r="AG5" s="8"/>
      <c r="AH5" s="8"/>
      <c r="AI5" s="8"/>
      <c r="AJ5" s="8"/>
      <c r="AK5" s="8"/>
      <c r="AL5" s="37">
        <v>5</v>
      </c>
      <c r="AM5" s="38" t="s">
        <v>11</v>
      </c>
      <c r="AN5" s="30" t="str">
        <f>IF(COUNTIF($AO8:$AO11,"Y")=0,"Y","")</f>
        <v>Y</v>
      </c>
      <c r="AO5" s="30">
        <f ca="1" t="shared" si="0"/>
      </c>
      <c r="AS5" s="364">
        <v>43280</v>
      </c>
      <c r="AT5" s="20"/>
      <c r="AU5" s="19"/>
      <c r="AV5" s="19"/>
      <c r="AW5" s="21"/>
    </row>
    <row r="6" spans="1:49" ht="12" customHeight="1">
      <c r="A6" s="45"/>
      <c r="B6" s="46" t="s">
        <v>12</v>
      </c>
      <c r="C6" s="47"/>
      <c r="D6" s="15"/>
      <c r="E6" s="48"/>
      <c r="F6" s="48"/>
      <c r="G6" s="49"/>
      <c r="H6" s="48"/>
      <c r="I6" s="50"/>
      <c r="J6" s="51" t="s">
        <v>13</v>
      </c>
      <c r="K6" s="48"/>
      <c r="L6" s="48"/>
      <c r="M6" s="48"/>
      <c r="N6" s="34"/>
      <c r="O6" s="34"/>
      <c r="P6" s="34"/>
      <c r="Q6" s="34"/>
      <c r="R6" s="52" t="s">
        <v>14</v>
      </c>
      <c r="S6" s="53"/>
      <c r="T6" s="53"/>
      <c r="U6" s="53"/>
      <c r="V6" s="54" t="s">
        <v>15</v>
      </c>
      <c r="X6" s="43"/>
      <c r="Y6" s="44"/>
      <c r="Z6" s="44"/>
      <c r="AA6" s="44"/>
      <c r="AB6" s="44" t="s">
        <v>10</v>
      </c>
      <c r="AC6" s="44"/>
      <c r="AD6" s="44"/>
      <c r="AE6" s="8"/>
      <c r="AF6" s="8"/>
      <c r="AG6" s="8"/>
      <c r="AH6" s="8"/>
      <c r="AI6" s="8"/>
      <c r="AJ6" s="8"/>
      <c r="AK6" s="8"/>
      <c r="AL6" s="37">
        <v>6</v>
      </c>
      <c r="AM6" s="38" t="s">
        <v>17</v>
      </c>
      <c r="AN6" s="30" t="str">
        <f>IF(COUNTIF($AO10:$AO11,"Y")=0,"Y","")</f>
        <v>Y</v>
      </c>
      <c r="AO6" s="30">
        <f ca="1" t="shared" si="0"/>
      </c>
      <c r="AS6" s="365">
        <v>24</v>
      </c>
      <c r="AT6" s="20"/>
      <c r="AU6" s="19"/>
      <c r="AV6" s="19"/>
      <c r="AW6" s="21"/>
    </row>
    <row r="7" spans="1:49" ht="15" customHeight="1">
      <c r="A7" s="333"/>
      <c r="B7" s="344"/>
      <c r="C7" s="344"/>
      <c r="D7" s="344"/>
      <c r="E7" s="344"/>
      <c r="F7" s="344"/>
      <c r="G7" s="344"/>
      <c r="H7" s="344"/>
      <c r="I7" s="39">
        <v>4</v>
      </c>
      <c r="J7" s="557"/>
      <c r="K7" s="557"/>
      <c r="L7" s="557"/>
      <c r="M7" s="557"/>
      <c r="N7" s="557"/>
      <c r="O7" s="557"/>
      <c r="P7" s="557"/>
      <c r="Q7" s="40"/>
      <c r="R7" s="485"/>
      <c r="S7" s="485"/>
      <c r="T7" s="485"/>
      <c r="U7" s="40"/>
      <c r="V7" s="55"/>
      <c r="X7" s="43"/>
      <c r="Y7" s="56"/>
      <c r="Z7" s="56"/>
      <c r="AB7" s="44" t="s">
        <v>16</v>
      </c>
      <c r="AC7" s="56"/>
      <c r="AD7" s="56"/>
      <c r="AE7" s="8"/>
      <c r="AF7" s="8"/>
      <c r="AG7" s="8"/>
      <c r="AH7" s="8"/>
      <c r="AI7" s="8"/>
      <c r="AJ7" s="8"/>
      <c r="AK7" s="8"/>
      <c r="AL7" s="37">
        <v>8</v>
      </c>
      <c r="AM7" s="38" t="s">
        <v>19</v>
      </c>
      <c r="AN7" s="30" t="str">
        <f>IF(COUNTIF($AO10:$AO11,"Y")=0,"Y","")</f>
        <v>Y</v>
      </c>
      <c r="AO7" s="30">
        <f ca="1" t="shared" si="0"/>
      </c>
      <c r="AS7" s="365">
        <v>12</v>
      </c>
      <c r="AT7" s="20"/>
      <c r="AU7" s="19"/>
      <c r="AV7" s="19"/>
      <c r="AW7" s="21"/>
    </row>
    <row r="8" spans="1:49" ht="12" customHeight="1">
      <c r="A8" s="58"/>
      <c r="B8" s="46" t="s">
        <v>20</v>
      </c>
      <c r="C8" s="59"/>
      <c r="D8" s="60"/>
      <c r="E8" s="61"/>
      <c r="F8" s="61"/>
      <c r="G8" s="61"/>
      <c r="H8" s="61"/>
      <c r="I8" s="61"/>
      <c r="J8" s="51" t="s">
        <v>252</v>
      </c>
      <c r="K8" s="62"/>
      <c r="L8" s="62"/>
      <c r="M8" s="62"/>
      <c r="N8" s="63"/>
      <c r="O8" s="63"/>
      <c r="P8" s="63"/>
      <c r="Q8" s="34"/>
      <c r="R8" s="64" t="s">
        <v>21</v>
      </c>
      <c r="S8" s="559"/>
      <c r="T8" s="560"/>
      <c r="U8" s="65"/>
      <c r="V8" s="66"/>
      <c r="X8" s="43"/>
      <c r="Y8" s="56"/>
      <c r="Z8" s="56"/>
      <c r="AB8" s="57" t="s">
        <v>18</v>
      </c>
      <c r="AC8" s="56"/>
      <c r="AD8" s="56"/>
      <c r="AE8" s="8"/>
      <c r="AF8" s="8"/>
      <c r="AG8" s="8"/>
      <c r="AH8" s="8"/>
      <c r="AI8" s="8"/>
      <c r="AJ8" s="8"/>
      <c r="AK8" s="8"/>
      <c r="AL8" s="37">
        <v>10</v>
      </c>
      <c r="AM8" s="38" t="s">
        <v>22</v>
      </c>
      <c r="AN8" s="30" t="str">
        <f>IF(COUNTIF($AO3:$AO5,"Y")=0,"Y","")</f>
        <v>Y</v>
      </c>
      <c r="AO8" s="30">
        <f ca="1" t="shared" si="0"/>
      </c>
      <c r="AS8" s="365">
        <v>20</v>
      </c>
      <c r="AT8" s="20"/>
      <c r="AU8" s="19"/>
      <c r="AV8" s="19"/>
      <c r="AW8" s="21"/>
    </row>
    <row r="9" spans="1:54" ht="15" customHeight="1">
      <c r="A9" s="554"/>
      <c r="B9" s="555"/>
      <c r="C9" s="555"/>
      <c r="D9" s="555"/>
      <c r="E9" s="555"/>
      <c r="F9" s="555"/>
      <c r="G9" s="555"/>
      <c r="H9" s="555"/>
      <c r="I9" s="556"/>
      <c r="J9" s="556"/>
      <c r="K9" s="556"/>
      <c r="L9" s="556"/>
      <c r="M9" s="556"/>
      <c r="N9" s="556"/>
      <c r="O9" s="556"/>
      <c r="P9" s="556"/>
      <c r="Q9" s="67"/>
      <c r="R9" s="68" t="s">
        <v>296</v>
      </c>
      <c r="S9" s="568"/>
      <c r="T9" s="569"/>
      <c r="U9" s="343"/>
      <c r="V9" s="66"/>
      <c r="W9" s="61"/>
      <c r="X9" s="61"/>
      <c r="Y9" s="56"/>
      <c r="Z9" s="56"/>
      <c r="AB9" s="57" t="s">
        <v>261</v>
      </c>
      <c r="AC9" s="56"/>
      <c r="AD9" s="56"/>
      <c r="AE9" s="8"/>
      <c r="AF9" s="8"/>
      <c r="AG9" s="8"/>
      <c r="AH9" s="8"/>
      <c r="AI9" s="8"/>
      <c r="AJ9" s="8"/>
      <c r="AK9" s="8"/>
      <c r="AL9" s="37">
        <v>12</v>
      </c>
      <c r="AM9" s="38" t="s">
        <v>24</v>
      </c>
      <c r="AN9" s="30" t="str">
        <f>IF(COUNTIF($AO3:$AO5,"Y")=0,"Y","")</f>
        <v>Y</v>
      </c>
      <c r="AO9" s="30">
        <f ca="1" t="shared" si="0"/>
      </c>
      <c r="AS9" s="365">
        <v>10</v>
      </c>
      <c r="AT9" s="20"/>
      <c r="AU9" s="19"/>
      <c r="AV9" s="19"/>
      <c r="AW9" s="21"/>
      <c r="AZ9" s="15"/>
      <c r="BA9" s="15"/>
      <c r="BB9" s="15"/>
    </row>
    <row r="10" spans="1:54" ht="12" customHeight="1">
      <c r="A10" s="71"/>
      <c r="B10" s="46" t="s">
        <v>25</v>
      </c>
      <c r="C10" s="59"/>
      <c r="D10" s="60"/>
      <c r="E10" s="61"/>
      <c r="F10" s="61"/>
      <c r="G10" s="61"/>
      <c r="H10" s="61"/>
      <c r="I10" s="61"/>
      <c r="J10" s="72"/>
      <c r="K10" s="72"/>
      <c r="L10" s="61"/>
      <c r="M10" s="61"/>
      <c r="N10" s="61"/>
      <c r="O10" s="61"/>
      <c r="P10" s="61"/>
      <c r="Q10" s="34"/>
      <c r="R10" s="73" t="s">
        <v>26</v>
      </c>
      <c r="S10" s="73"/>
      <c r="T10" s="74"/>
      <c r="U10" s="73" t="s">
        <v>249</v>
      </c>
      <c r="V10" s="69"/>
      <c r="W10" s="58"/>
      <c r="X10" s="43"/>
      <c r="Y10" s="56"/>
      <c r="Z10" s="56"/>
      <c r="AB10" s="57" t="s">
        <v>23</v>
      </c>
      <c r="AC10" s="56"/>
      <c r="AD10" s="56"/>
      <c r="AE10" s="8"/>
      <c r="AF10" s="8"/>
      <c r="AG10" s="8"/>
      <c r="AH10" s="8"/>
      <c r="AI10" s="8"/>
      <c r="AJ10" s="8"/>
      <c r="AK10" s="8"/>
      <c r="AL10" s="37">
        <v>14</v>
      </c>
      <c r="AM10" s="38" t="s">
        <v>28</v>
      </c>
      <c r="AN10" s="30" t="str">
        <f>IF(COUNTIF($AO3:$AO7,"Y")=0,"Y","")</f>
        <v>Y</v>
      </c>
      <c r="AO10" s="30">
        <f ca="1" t="shared" si="0"/>
      </c>
      <c r="AS10" s="365">
        <v>20</v>
      </c>
      <c r="AT10" s="20"/>
      <c r="AU10" s="19"/>
      <c r="AV10" s="19"/>
      <c r="AW10" s="21"/>
      <c r="AZ10" s="520"/>
      <c r="BA10" s="521"/>
      <c r="BB10" s="521"/>
    </row>
    <row r="11" spans="1:49" ht="15" customHeight="1">
      <c r="A11" s="554"/>
      <c r="B11" s="556"/>
      <c r="C11" s="556"/>
      <c r="D11" s="556"/>
      <c r="E11" s="556"/>
      <c r="F11" s="556"/>
      <c r="G11" s="556"/>
      <c r="H11" s="556"/>
      <c r="I11" s="39">
        <v>4</v>
      </c>
      <c r="J11" s="552"/>
      <c r="K11" s="553"/>
      <c r="L11" s="553"/>
      <c r="M11" s="553"/>
      <c r="N11" s="553"/>
      <c r="O11" s="553"/>
      <c r="P11" s="553"/>
      <c r="Q11" s="67"/>
      <c r="R11" s="530"/>
      <c r="S11" s="531"/>
      <c r="T11" s="531"/>
      <c r="U11" s="532"/>
      <c r="V11" s="75"/>
      <c r="W11" s="70"/>
      <c r="X11" s="76"/>
      <c r="Y11" s="77"/>
      <c r="Z11" s="77"/>
      <c r="AB11" s="57" t="s">
        <v>27</v>
      </c>
      <c r="AC11" s="61"/>
      <c r="AD11" s="61"/>
      <c r="AE11" s="8"/>
      <c r="AF11" s="8"/>
      <c r="AG11" s="8"/>
      <c r="AH11" s="8"/>
      <c r="AI11" s="8"/>
      <c r="AJ11" s="8"/>
      <c r="AK11" s="8"/>
      <c r="AL11" s="37">
        <v>16</v>
      </c>
      <c r="AM11" s="38" t="s">
        <v>30</v>
      </c>
      <c r="AN11" s="30" t="str">
        <f>IF(COUNTIF($AO3:$AO7,"Y")=0,"Y","")</f>
        <v>Y</v>
      </c>
      <c r="AO11" s="30">
        <f ca="1" t="shared" si="0"/>
      </c>
      <c r="AS11" s="365">
        <v>10</v>
      </c>
      <c r="AT11" s="20"/>
      <c r="AU11" s="19"/>
      <c r="AV11" s="19"/>
      <c r="AW11" s="21"/>
    </row>
    <row r="12" spans="1:49" ht="12" customHeight="1">
      <c r="A12" s="78"/>
      <c r="B12" s="46" t="s">
        <v>31</v>
      </c>
      <c r="C12" s="63"/>
      <c r="D12" s="60"/>
      <c r="E12" s="61"/>
      <c r="F12" s="61"/>
      <c r="G12" s="61"/>
      <c r="H12" s="61"/>
      <c r="I12" s="62"/>
      <c r="J12" s="46" t="s">
        <v>32</v>
      </c>
      <c r="K12" s="60"/>
      <c r="L12" s="62"/>
      <c r="M12" s="62"/>
      <c r="N12" s="61"/>
      <c r="O12" s="61"/>
      <c r="P12" s="61"/>
      <c r="Q12" s="79"/>
      <c r="R12" s="567" t="s">
        <v>33</v>
      </c>
      <c r="S12" s="509"/>
      <c r="T12" s="509"/>
      <c r="U12" s="509"/>
      <c r="V12" s="75"/>
      <c r="W12" s="58"/>
      <c r="X12" s="76"/>
      <c r="Y12" s="81"/>
      <c r="Z12" s="81"/>
      <c r="AB12" s="57" t="s">
        <v>29</v>
      </c>
      <c r="AC12" s="61"/>
      <c r="AD12" s="61"/>
      <c r="AE12" s="8"/>
      <c r="AF12" s="8"/>
      <c r="AG12" s="8"/>
      <c r="AH12" s="8"/>
      <c r="AI12" s="8"/>
      <c r="AJ12" s="8"/>
      <c r="AK12" s="8"/>
      <c r="AL12" s="37">
        <v>18</v>
      </c>
      <c r="AM12" s="38" t="s">
        <v>35</v>
      </c>
      <c r="AN12" s="30">
        <f>IF(AND($AE$26&gt;=75,$AE$26&lt;=108,COUNTIF(AO18:AO29,"Y")=0),"Y","")</f>
      </c>
      <c r="AO12" s="30">
        <f ca="1" t="shared" si="0"/>
      </c>
      <c r="AS12" s="363" t="s">
        <v>259</v>
      </c>
      <c r="AT12" s="20"/>
      <c r="AU12" s="19"/>
      <c r="AV12" s="19"/>
      <c r="AW12" s="21"/>
    </row>
    <row r="13" spans="1:49" ht="15" customHeight="1">
      <c r="A13" s="300" t="s">
        <v>245</v>
      </c>
      <c r="B13" s="83"/>
      <c r="C13" s="83"/>
      <c r="D13" s="83"/>
      <c r="E13" s="533" t="str">
        <f>AS18</f>
        <v>020 628 0189072 00 Table Tennis Manawatu</v>
      </c>
      <c r="F13" s="534"/>
      <c r="G13" s="534"/>
      <c r="H13" s="534"/>
      <c r="I13" s="534"/>
      <c r="J13" s="534"/>
      <c r="K13" s="534"/>
      <c r="L13" s="534"/>
      <c r="M13" s="534"/>
      <c r="N13" s="534"/>
      <c r="O13" s="534"/>
      <c r="Q13" s="84"/>
      <c r="R13" s="376" t="s">
        <v>267</v>
      </c>
      <c r="S13" s="377"/>
      <c r="T13" s="378"/>
      <c r="U13" s="85" t="s">
        <v>37</v>
      </c>
      <c r="V13" s="75"/>
      <c r="W13" s="70"/>
      <c r="X13" s="61"/>
      <c r="Y13" s="86"/>
      <c r="Z13" s="86"/>
      <c r="AB13" s="82" t="s">
        <v>34</v>
      </c>
      <c r="AC13" s="86"/>
      <c r="AD13" s="86"/>
      <c r="AE13" s="8"/>
      <c r="AF13" s="8"/>
      <c r="AG13" s="8"/>
      <c r="AH13" s="8"/>
      <c r="AI13" s="8"/>
      <c r="AJ13" s="8"/>
      <c r="AK13" s="8"/>
      <c r="AL13" s="37">
        <v>20</v>
      </c>
      <c r="AM13" s="38" t="s">
        <v>39</v>
      </c>
      <c r="AN13" s="30">
        <f>IF(AND($AE$26&gt;=75,$AE$26&lt;=108,COUNTIF(AO18:AO29,"Y")=0),"Y","")</f>
      </c>
      <c r="AO13" s="30">
        <f ca="1" t="shared" si="0"/>
      </c>
      <c r="AS13" s="366" t="str">
        <f ca="1">"31/12/"&amp;(YEAR(NOW()-365))</f>
        <v>31/12/2017</v>
      </c>
      <c r="AW13" s="87"/>
    </row>
    <row r="14" spans="1:49" ht="15" customHeight="1" thickBot="1">
      <c r="A14" s="299" t="s">
        <v>246</v>
      </c>
      <c r="B14" s="60"/>
      <c r="C14" s="571" t="str">
        <f>AS19</f>
        <v>Table Tennis Manawatu, P O Box 7049, Palmerston North 4442</v>
      </c>
      <c r="D14" s="572"/>
      <c r="E14" s="572"/>
      <c r="F14" s="572"/>
      <c r="G14" s="572"/>
      <c r="H14" s="572"/>
      <c r="I14" s="572"/>
      <c r="J14" s="572"/>
      <c r="K14" s="572"/>
      <c r="L14" s="572"/>
      <c r="M14" s="572"/>
      <c r="N14" s="572"/>
      <c r="O14" s="572"/>
      <c r="P14" s="573"/>
      <c r="Q14" s="88"/>
      <c r="R14" s="89"/>
      <c r="S14" s="90"/>
      <c r="T14" s="91"/>
      <c r="U14" s="91"/>
      <c r="V14" s="92"/>
      <c r="X14" s="86"/>
      <c r="Y14" s="86"/>
      <c r="Z14" s="86"/>
      <c r="AB14" s="82" t="s">
        <v>38</v>
      </c>
      <c r="AC14" s="86"/>
      <c r="AD14" s="86"/>
      <c r="AE14" s="8"/>
      <c r="AF14" s="8"/>
      <c r="AG14" s="8"/>
      <c r="AH14" s="8"/>
      <c r="AI14" s="8"/>
      <c r="AJ14" s="8"/>
      <c r="AK14" s="8"/>
      <c r="AL14" s="37">
        <v>22</v>
      </c>
      <c r="AM14" s="38" t="s">
        <v>41</v>
      </c>
      <c r="AN14" s="30">
        <f>IF(AND($AE$26&gt;=75,$AE$26&lt;=108,COUNTIF(AO18:AO29,"Y")=0),"Y","")</f>
      </c>
      <c r="AO14" s="30">
        <f ca="1" t="shared" si="0"/>
      </c>
      <c r="AS14" s="363" t="s">
        <v>260</v>
      </c>
      <c r="AT14" s="20"/>
      <c r="AU14" s="19"/>
      <c r="AV14" s="19"/>
      <c r="AW14" s="21"/>
    </row>
    <row r="15" spans="1:49" ht="12.75">
      <c r="A15" s="523" t="str">
        <f>IF(R9="F","FEMALE ENTRY FORM","MALE ENTRY FORM")</f>
        <v>FEMALE ENTRY FORM</v>
      </c>
      <c r="B15" s="524"/>
      <c r="C15" s="524"/>
      <c r="D15" s="524"/>
      <c r="E15" s="524"/>
      <c r="F15" s="524"/>
      <c r="G15" s="524"/>
      <c r="H15" s="524"/>
      <c r="I15" s="524"/>
      <c r="J15" s="524"/>
      <c r="K15" s="524"/>
      <c r="L15" s="524"/>
      <c r="M15" s="524"/>
      <c r="N15" s="524"/>
      <c r="O15" s="524"/>
      <c r="P15" s="525"/>
      <c r="Q15" s="526"/>
      <c r="R15" s="561" t="s">
        <v>42</v>
      </c>
      <c r="S15" s="562"/>
      <c r="T15" s="562"/>
      <c r="U15" s="562"/>
      <c r="V15" s="563"/>
      <c r="X15" s="86"/>
      <c r="Y15" s="86"/>
      <c r="Z15" s="86"/>
      <c r="AB15" s="57" t="s">
        <v>40</v>
      </c>
      <c r="AC15" s="86"/>
      <c r="AD15" s="86"/>
      <c r="AE15" s="8"/>
      <c r="AF15" s="8"/>
      <c r="AG15" s="8"/>
      <c r="AH15" s="8"/>
      <c r="AI15" s="8"/>
      <c r="AJ15" s="8"/>
      <c r="AK15" s="8"/>
      <c r="AL15" s="37">
        <v>23</v>
      </c>
      <c r="AM15" s="38" t="s">
        <v>44</v>
      </c>
      <c r="AN15" s="30">
        <f>IF(AND($AE$26&gt;=70,$AE$26&lt;=108,COUNTIF(AO21:AO29,"Y")=0),"Y","")</f>
      </c>
      <c r="AO15" s="30">
        <f ca="1" t="shared" si="0"/>
      </c>
      <c r="AS15" s="366" t="str">
        <f ca="1">"31/12/"&amp;YEAR(NOW())</f>
        <v>31/12/2018</v>
      </c>
      <c r="AT15" s="20"/>
      <c r="AU15" s="19"/>
      <c r="AV15" s="19"/>
      <c r="AW15" s="21"/>
    </row>
    <row r="16" spans="1:49" ht="9" customHeight="1" thickBot="1">
      <c r="A16" s="527"/>
      <c r="B16" s="528"/>
      <c r="C16" s="528"/>
      <c r="D16" s="528"/>
      <c r="E16" s="528"/>
      <c r="F16" s="528"/>
      <c r="G16" s="528"/>
      <c r="H16" s="528"/>
      <c r="I16" s="528"/>
      <c r="J16" s="528"/>
      <c r="K16" s="528"/>
      <c r="L16" s="528"/>
      <c r="M16" s="528"/>
      <c r="N16" s="528"/>
      <c r="O16" s="528"/>
      <c r="P16" s="528"/>
      <c r="Q16" s="529"/>
      <c r="R16" s="564"/>
      <c r="S16" s="565"/>
      <c r="T16" s="565"/>
      <c r="U16" s="565"/>
      <c r="V16" s="566"/>
      <c r="W16" s="93"/>
      <c r="X16" s="93"/>
      <c r="Y16" s="93"/>
      <c r="Z16" s="93"/>
      <c r="AB16" s="57" t="s">
        <v>43</v>
      </c>
      <c r="AC16" s="8"/>
      <c r="AD16" s="8"/>
      <c r="AE16" s="8"/>
      <c r="AF16" s="8"/>
      <c r="AG16" s="8"/>
      <c r="AH16" s="8"/>
      <c r="AI16" s="8"/>
      <c r="AJ16" s="8"/>
      <c r="AK16" s="8"/>
      <c r="AL16" s="37">
        <v>25</v>
      </c>
      <c r="AM16" s="38" t="s">
        <v>46</v>
      </c>
      <c r="AN16" s="30">
        <f>IF(AND($AE$26&gt;=70,$AE$26&lt;=108,COUNTIF(AO21:AO29,"Y")=0),"Y","")</f>
      </c>
      <c r="AO16" s="30">
        <f ca="1" t="shared" si="0"/>
      </c>
      <c r="AS16" s="363"/>
      <c r="AT16" s="20"/>
      <c r="AU16" s="19"/>
      <c r="AV16" s="19"/>
      <c r="AW16" s="21"/>
    </row>
    <row r="17" spans="1:70" ht="15" customHeight="1" thickBot="1">
      <c r="A17" s="94"/>
      <c r="B17" s="95" t="s">
        <v>47</v>
      </c>
      <c r="C17" s="96"/>
      <c r="D17" s="96"/>
      <c r="E17" s="96"/>
      <c r="F17" s="96"/>
      <c r="G17" s="96"/>
      <c r="H17" s="97"/>
      <c r="I17" s="350"/>
      <c r="J17" s="34"/>
      <c r="K17" s="34"/>
      <c r="L17" s="34"/>
      <c r="M17" s="34"/>
      <c r="N17" s="34"/>
      <c r="O17" s="15"/>
      <c r="P17" s="98" t="s">
        <v>48</v>
      </c>
      <c r="Q17" s="99">
        <v>6</v>
      </c>
      <c r="R17" s="100"/>
      <c r="S17" s="353" t="s">
        <v>49</v>
      </c>
      <c r="T17" s="99">
        <v>6</v>
      </c>
      <c r="U17" s="101"/>
      <c r="V17" s="544" t="str">
        <f>AS4</f>
        <v>Entries Close Friday 29th June 6pm</v>
      </c>
      <c r="W17" s="14"/>
      <c r="X17" s="14"/>
      <c r="Y17" s="14"/>
      <c r="Z17" s="93"/>
      <c r="AB17" s="57" t="s">
        <v>45</v>
      </c>
      <c r="AC17" s="8"/>
      <c r="AD17" s="8"/>
      <c r="AE17" s="8"/>
      <c r="AF17" s="8"/>
      <c r="AG17" s="8"/>
      <c r="AH17" s="8"/>
      <c r="AI17" s="8"/>
      <c r="AJ17" s="8"/>
      <c r="AK17" s="8"/>
      <c r="AL17" s="37">
        <v>27</v>
      </c>
      <c r="AM17" s="38" t="s">
        <v>51</v>
      </c>
      <c r="AN17" s="30">
        <f>IF(AND($AE$26&gt;=70,$AE$26&lt;=108,COUNTIF(AO21:AO29,"Y")=0),"Y","")</f>
      </c>
      <c r="AO17" s="30">
        <f ca="1" t="shared" si="0"/>
      </c>
      <c r="AS17" s="363" t="s">
        <v>304</v>
      </c>
      <c r="AT17" s="369"/>
      <c r="AU17" s="370"/>
      <c r="AV17" s="370"/>
      <c r="AW17" s="371"/>
      <c r="AX17" s="15"/>
      <c r="AY17" s="15"/>
      <c r="AZ17" s="535"/>
      <c r="BA17" s="536"/>
      <c r="BB17" s="15"/>
      <c r="BC17" s="15"/>
      <c r="BD17" s="15"/>
      <c r="BE17" s="15"/>
      <c r="BF17" s="15"/>
      <c r="BG17" s="15"/>
      <c r="BH17" s="15"/>
      <c r="BI17" s="15"/>
      <c r="BJ17" s="15"/>
      <c r="BK17" s="15"/>
      <c r="BL17" s="15"/>
      <c r="BM17" s="15"/>
      <c r="BN17" s="15"/>
      <c r="BO17" s="15"/>
      <c r="BP17" s="15"/>
      <c r="BQ17" s="15"/>
      <c r="BR17" s="15"/>
    </row>
    <row r="18" spans="1:70" s="111" customFormat="1" ht="12" customHeight="1">
      <c r="A18" s="102">
        <f>IF($R$9="M",1,2)</f>
        <v>2</v>
      </c>
      <c r="B18" s="537" t="str">
        <f>VLOOKUP(A18,$AL$3:$AM$86,2,FALSE)</f>
        <v>Open Women's Singles</v>
      </c>
      <c r="C18" s="538"/>
      <c r="D18" s="538"/>
      <c r="E18" s="538"/>
      <c r="F18" s="538"/>
      <c r="G18" s="538"/>
      <c r="H18" s="326"/>
      <c r="I18" s="326"/>
      <c r="J18" s="103"/>
      <c r="K18" s="104"/>
      <c r="L18" s="104"/>
      <c r="M18" s="103"/>
      <c r="N18" s="103"/>
      <c r="O18" s="103"/>
      <c r="P18" s="105"/>
      <c r="Q18" s="106"/>
      <c r="R18" s="107">
        <f>AS6</f>
        <v>24</v>
      </c>
      <c r="S18" s="352">
        <f aca="true" t="shared" si="1" ref="S18:S62">IF(AND(T18="Y",Z18="Y"),R18,"")</f>
      </c>
      <c r="T18" s="109"/>
      <c r="U18" s="110">
        <f aca="true" t="shared" si="2" ref="U18:U62">A18</f>
        <v>2</v>
      </c>
      <c r="V18" s="545"/>
      <c r="X18" s="112"/>
      <c r="Y18" s="113"/>
      <c r="Z18" s="30" t="str">
        <f aca="true" ca="1" t="shared" si="3" ref="Z18:Z62">TRIM(VLOOKUP(B18,INDIRECT(IF($R$9="M",$AB$26,$AB$28)),2,FALSE))</f>
        <v>Y</v>
      </c>
      <c r="AB18" s="57" t="s">
        <v>50</v>
      </c>
      <c r="AC18" s="113"/>
      <c r="AD18" s="113"/>
      <c r="AE18" s="113"/>
      <c r="AF18" s="113"/>
      <c r="AG18" s="113"/>
      <c r="AH18" s="113"/>
      <c r="AI18" s="113"/>
      <c r="AJ18" s="113"/>
      <c r="AK18" s="113"/>
      <c r="AL18" s="37">
        <v>28</v>
      </c>
      <c r="AM18" s="38" t="s">
        <v>53</v>
      </c>
      <c r="AN18" s="30">
        <f>IF(AND($AE$26&gt;=65,$AE$26&lt;=108,COUNTIF(AO24:AO29,"Y")=0),"Y","")</f>
      </c>
      <c r="AO18" s="30">
        <f ca="1" t="shared" si="0"/>
      </c>
      <c r="AS18" s="367" t="s">
        <v>307</v>
      </c>
      <c r="AT18" s="372"/>
      <c r="AU18" s="372"/>
      <c r="AV18" s="372"/>
      <c r="AW18" s="372"/>
      <c r="AX18" s="372"/>
      <c r="AY18" s="372"/>
      <c r="AZ18" s="372"/>
      <c r="BA18" s="372"/>
      <c r="BB18" s="372"/>
      <c r="BC18" s="372"/>
      <c r="BD18" s="53"/>
      <c r="BE18" s="53"/>
      <c r="BF18" s="53"/>
      <c r="BG18" s="53"/>
      <c r="BH18" s="53"/>
      <c r="BI18" s="53"/>
      <c r="BJ18" s="53"/>
      <c r="BK18" s="53"/>
      <c r="BL18" s="53"/>
      <c r="BM18" s="53"/>
      <c r="BN18" s="53"/>
      <c r="BO18" s="53"/>
      <c r="BP18" s="53"/>
      <c r="BQ18" s="53"/>
      <c r="BR18" s="53"/>
    </row>
    <row r="19" spans="1:70" ht="12" customHeight="1" thickBot="1">
      <c r="A19" s="114">
        <f>IF($R$9="M",3,4)</f>
        <v>4</v>
      </c>
      <c r="B19" s="115" t="str">
        <f>VLOOKUP(A19,$AL$3:$AM$86,2,FALSE)</f>
        <v>Open Women's Doubles</v>
      </c>
      <c r="C19" s="116"/>
      <c r="D19" s="117"/>
      <c r="E19" s="117"/>
      <c r="F19" s="117"/>
      <c r="G19" s="115"/>
      <c r="H19" s="301"/>
      <c r="I19" s="349"/>
      <c r="J19" s="539"/>
      <c r="K19" s="540"/>
      <c r="L19" s="540"/>
      <c r="M19" s="540"/>
      <c r="N19" s="541"/>
      <c r="O19" s="494">
        <f>IF(Q19="Y","Reqd","")</f>
      </c>
      <c r="P19" s="495"/>
      <c r="Q19" s="118"/>
      <c r="R19" s="119">
        <f>AS7</f>
        <v>12</v>
      </c>
      <c r="S19" s="120">
        <f t="shared" si="1"/>
      </c>
      <c r="T19" s="121"/>
      <c r="U19" s="122">
        <f t="shared" si="2"/>
        <v>4</v>
      </c>
      <c r="V19" s="545"/>
      <c r="Y19" s="8"/>
      <c r="Z19" s="30" t="str">
        <f ca="1" t="shared" si="3"/>
        <v>Y</v>
      </c>
      <c r="AB19" s="57" t="s">
        <v>52</v>
      </c>
      <c r="AC19" s="8"/>
      <c r="AD19" s="8"/>
      <c r="AE19" s="8"/>
      <c r="AF19" s="8"/>
      <c r="AG19" s="8"/>
      <c r="AH19" s="8"/>
      <c r="AI19" s="8"/>
      <c r="AJ19" s="8"/>
      <c r="AK19" s="8"/>
      <c r="AL19" s="37">
        <v>30</v>
      </c>
      <c r="AM19" s="38" t="s">
        <v>55</v>
      </c>
      <c r="AN19" s="30">
        <f>IF(AND($AE$26&gt;=65,$AE$26&lt;=108,COUNTIF(AO24:AO29,"Y")=0),"Y","")</f>
      </c>
      <c r="AO19" s="30">
        <f ca="1" t="shared" si="0"/>
      </c>
      <c r="AS19" s="368" t="s">
        <v>308</v>
      </c>
      <c r="AT19" s="309"/>
      <c r="AU19" s="309"/>
      <c r="AV19" s="309"/>
      <c r="AW19" s="309"/>
      <c r="AX19" s="309"/>
      <c r="AY19" s="309"/>
      <c r="AZ19" s="309"/>
      <c r="BA19" s="309"/>
      <c r="BB19" s="309"/>
      <c r="BC19" s="309"/>
      <c r="BD19" s="15"/>
      <c r="BE19" s="15"/>
      <c r="BF19" s="15"/>
      <c r="BG19" s="15"/>
      <c r="BH19" s="15"/>
      <c r="BI19" s="15"/>
      <c r="BJ19" s="15"/>
      <c r="BK19" s="15"/>
      <c r="BL19" s="15"/>
      <c r="BM19" s="15"/>
      <c r="BN19" s="15"/>
      <c r="BO19" s="15"/>
      <c r="BP19" s="15"/>
      <c r="BQ19" s="15"/>
      <c r="BR19" s="15"/>
    </row>
    <row r="20" spans="1:70" ht="12" customHeight="1" thickBot="1">
      <c r="A20" s="123">
        <v>5</v>
      </c>
      <c r="B20" s="124" t="s">
        <v>11</v>
      </c>
      <c r="C20" s="125"/>
      <c r="D20" s="126"/>
      <c r="E20" s="126"/>
      <c r="F20" s="126"/>
      <c r="G20" s="124"/>
      <c r="H20" s="327"/>
      <c r="I20" s="328"/>
      <c r="J20" s="522"/>
      <c r="K20" s="490"/>
      <c r="L20" s="490"/>
      <c r="M20" s="490"/>
      <c r="N20" s="491"/>
      <c r="O20" s="492" t="str">
        <f>IF(Q20="Y","Reqd",".")</f>
        <v>.</v>
      </c>
      <c r="P20" s="493"/>
      <c r="Q20" s="127"/>
      <c r="R20" s="128">
        <f>AS7</f>
        <v>12</v>
      </c>
      <c r="S20" s="129">
        <f t="shared" si="1"/>
      </c>
      <c r="T20" s="130"/>
      <c r="U20" s="122">
        <f t="shared" si="2"/>
        <v>5</v>
      </c>
      <c r="V20" s="545"/>
      <c r="Z20" s="30" t="str">
        <f ca="1" t="shared" si="3"/>
        <v>Y</v>
      </c>
      <c r="AB20" s="57" t="s">
        <v>54</v>
      </c>
      <c r="AE20" s="132" t="s">
        <v>57</v>
      </c>
      <c r="AL20" s="37">
        <v>32</v>
      </c>
      <c r="AM20" s="38" t="s">
        <v>58</v>
      </c>
      <c r="AN20" s="30">
        <f>IF(AND($AE$26&gt;=65,$AE$26&lt;=108,COUNTIF(AO24:AO29,"Y")=0),"Y","")</f>
      </c>
      <c r="AO20" s="30">
        <f ca="1" t="shared" si="0"/>
      </c>
      <c r="AS20" s="362" t="s">
        <v>138</v>
      </c>
      <c r="AT20" s="369"/>
      <c r="AU20" s="370"/>
      <c r="AV20" s="370"/>
      <c r="AW20" s="371"/>
      <c r="AX20" s="15"/>
      <c r="AY20" s="15"/>
      <c r="AZ20" s="15"/>
      <c r="BA20" s="15"/>
      <c r="BB20" s="15"/>
      <c r="BC20" s="15"/>
      <c r="BD20" s="15"/>
      <c r="BE20" s="15"/>
      <c r="BF20" s="15"/>
      <c r="BG20" s="15"/>
      <c r="BH20" s="15"/>
      <c r="BI20" s="15"/>
      <c r="BJ20" s="15"/>
      <c r="BK20" s="15"/>
      <c r="BL20" s="15"/>
      <c r="BM20" s="15"/>
      <c r="BN20" s="15"/>
      <c r="BO20" s="15"/>
      <c r="BP20" s="15"/>
      <c r="BQ20" s="15"/>
      <c r="BR20" s="15"/>
    </row>
    <row r="21" spans="1:70" ht="12" customHeight="1">
      <c r="A21" s="102">
        <f>IF($R$9="M",6,7)</f>
        <v>7</v>
      </c>
      <c r="B21" s="133" t="str">
        <f aca="true" t="shared" si="4" ref="B21:B28">VLOOKUP(A21,$AL$3:$AM$86,2,FALSE)</f>
        <v>Women's B Grade Singles</v>
      </c>
      <c r="C21" s="134"/>
      <c r="D21" s="103"/>
      <c r="E21" s="103"/>
      <c r="F21" s="103"/>
      <c r="G21" s="104"/>
      <c r="H21" s="326"/>
      <c r="I21" s="326"/>
      <c r="J21" s="135"/>
      <c r="K21" s="115"/>
      <c r="L21" s="115"/>
      <c r="M21" s="115"/>
      <c r="N21" s="136"/>
      <c r="O21" s="136"/>
      <c r="P21" s="137" t="str">
        <f>IF(R9="F","21 or below on TTNZ Rating List","26 or below on TTNZ Rating List")</f>
        <v>21 or below on TTNZ Rating List</v>
      </c>
      <c r="Q21" s="138"/>
      <c r="R21" s="107">
        <f>$AS$8</f>
        <v>20</v>
      </c>
      <c r="S21" s="108">
        <f t="shared" si="1"/>
      </c>
      <c r="T21" s="139"/>
      <c r="U21" s="122">
        <f t="shared" si="2"/>
        <v>7</v>
      </c>
      <c r="V21" s="545"/>
      <c r="X21" s="112"/>
      <c r="Z21" s="30" t="str">
        <f ca="1" t="shared" si="3"/>
        <v>Y</v>
      </c>
      <c r="AB21" s="131" t="s">
        <v>56</v>
      </c>
      <c r="AL21" s="140">
        <v>33</v>
      </c>
      <c r="AM21" s="141" t="s">
        <v>60</v>
      </c>
      <c r="AN21" s="30">
        <f>IF(AND($AE$26&gt;=60,$AE$26&lt;=108,COUNTIF(AO27:AO29,"Y")=0),"Y","")</f>
      </c>
      <c r="AO21" s="30">
        <f ca="1" t="shared" si="0"/>
      </c>
      <c r="AS21" s="362"/>
      <c r="AT21" s="369"/>
      <c r="AU21" s="370"/>
      <c r="AV21" s="370"/>
      <c r="AW21" s="371"/>
      <c r="AX21" s="15"/>
      <c r="AY21" s="15"/>
      <c r="AZ21" s="15"/>
      <c r="BA21" s="15"/>
      <c r="BB21" s="546"/>
      <c r="BC21" s="547"/>
      <c r="BD21" s="547"/>
      <c r="BE21" s="547"/>
      <c r="BF21" s="547"/>
      <c r="BG21" s="547"/>
      <c r="BH21" s="547"/>
      <c r="BI21" s="547"/>
      <c r="BJ21" s="547"/>
      <c r="BK21" s="547"/>
      <c r="BL21" s="547"/>
      <c r="BM21" s="547"/>
      <c r="BN21" s="547"/>
      <c r="BO21" s="547"/>
      <c r="BP21" s="547"/>
      <c r="BQ21" s="547"/>
      <c r="BR21" s="547"/>
    </row>
    <row r="22" spans="1:70" ht="12" customHeight="1" thickBot="1">
      <c r="A22" s="123">
        <f>IF($R$9="M",8,9)</f>
        <v>9</v>
      </c>
      <c r="B22" s="124" t="str">
        <f t="shared" si="4"/>
        <v>Women's B Grade Doubles</v>
      </c>
      <c r="C22" s="125"/>
      <c r="D22" s="142"/>
      <c r="E22" s="142"/>
      <c r="F22" s="142"/>
      <c r="G22" s="124"/>
      <c r="H22" s="327"/>
      <c r="I22" s="349"/>
      <c r="J22" s="489"/>
      <c r="K22" s="490"/>
      <c r="L22" s="490"/>
      <c r="M22" s="490"/>
      <c r="N22" s="491"/>
      <c r="O22" s="492" t="str">
        <f>IF(Q22="Y","Reqd",".")</f>
        <v>.</v>
      </c>
      <c r="P22" s="493"/>
      <c r="Q22" s="143"/>
      <c r="R22" s="144">
        <f>$AS$9</f>
        <v>10</v>
      </c>
      <c r="S22" s="145">
        <f t="shared" si="1"/>
      </c>
      <c r="T22" s="130"/>
      <c r="U22" s="122">
        <f t="shared" si="2"/>
        <v>9</v>
      </c>
      <c r="V22" s="545"/>
      <c r="X22" s="112"/>
      <c r="Z22" s="30" t="str">
        <f ca="1" t="shared" si="3"/>
        <v>Y</v>
      </c>
      <c r="AB22" s="57" t="s">
        <v>59</v>
      </c>
      <c r="AE22" s="146" t="s">
        <v>61</v>
      </c>
      <c r="AL22" s="140">
        <v>35</v>
      </c>
      <c r="AM22" s="141" t="s">
        <v>62</v>
      </c>
      <c r="AN22" s="30">
        <f>IF(AND($AE$26&gt;=60,$AE$26&lt;=108,COUNTIF(AO27:AO30,"Y")=0),"Y","")</f>
      </c>
      <c r="AO22" s="30">
        <f ca="1" t="shared" si="0"/>
      </c>
      <c r="AS22" s="362" t="s">
        <v>297</v>
      </c>
      <c r="AT22" s="369"/>
      <c r="AU22" s="370"/>
      <c r="AV22" s="370"/>
      <c r="AW22" s="371"/>
      <c r="AX22" s="15"/>
      <c r="AY22" s="15"/>
      <c r="AZ22" s="15"/>
      <c r="BA22" s="15"/>
      <c r="BB22" s="15"/>
      <c r="BC22" s="15"/>
      <c r="BD22" s="15"/>
      <c r="BE22" s="15"/>
      <c r="BF22" s="15"/>
      <c r="BG22" s="15"/>
      <c r="BH22" s="15"/>
      <c r="BI22" s="15"/>
      <c r="BJ22" s="15"/>
      <c r="BK22" s="15"/>
      <c r="BL22" s="15"/>
      <c r="BM22" s="15"/>
      <c r="BN22" s="15"/>
      <c r="BO22" s="15"/>
      <c r="BP22" s="15"/>
      <c r="BQ22" s="15"/>
      <c r="BR22" s="15"/>
    </row>
    <row r="23" spans="1:54" ht="12" customHeight="1">
      <c r="A23" s="102">
        <f>IF($R$9="M",10,11)</f>
        <v>11</v>
      </c>
      <c r="B23" s="133" t="str">
        <f t="shared" si="4"/>
        <v>Women's C Grade Singles</v>
      </c>
      <c r="C23" s="134"/>
      <c r="D23" s="103"/>
      <c r="E23" s="103"/>
      <c r="F23" s="103"/>
      <c r="G23" s="104"/>
      <c r="H23" s="326"/>
      <c r="I23" s="326"/>
      <c r="J23" s="135"/>
      <c r="K23" s="147"/>
      <c r="L23" s="147"/>
      <c r="M23" s="147"/>
      <c r="N23" s="148"/>
      <c r="O23" s="148"/>
      <c r="P23" s="137" t="str">
        <f>IF(R9="F","51 or below on TTNZ Rating List","101 or below on TTNZ Rating List")</f>
        <v>51 or below on TTNZ Rating List</v>
      </c>
      <c r="Q23" s="149"/>
      <c r="R23" s="107">
        <f>$AS$8</f>
        <v>20</v>
      </c>
      <c r="S23" s="108">
        <f t="shared" si="1"/>
      </c>
      <c r="T23" s="139"/>
      <c r="U23" s="122">
        <f t="shared" si="2"/>
        <v>11</v>
      </c>
      <c r="V23" s="545"/>
      <c r="X23" s="112"/>
      <c r="Z23" s="30" t="str">
        <f ca="1" t="shared" si="3"/>
        <v>Y</v>
      </c>
      <c r="AB23" s="82" t="s">
        <v>63</v>
      </c>
      <c r="AL23" s="140">
        <v>37</v>
      </c>
      <c r="AM23" s="141" t="s">
        <v>64</v>
      </c>
      <c r="AN23" s="30">
        <f>IF(AND($AE$26&gt;=60,$AE$26&lt;=108,COUNTIF(AO27:AO31,"Y")=0),"Y","")</f>
      </c>
      <c r="AO23" s="30">
        <f ca="1" t="shared" si="0"/>
      </c>
      <c r="AS23" s="362" t="s">
        <v>298</v>
      </c>
      <c r="AT23" s="20"/>
      <c r="AU23" s="19"/>
      <c r="AV23" s="19"/>
      <c r="AW23" s="21"/>
      <c r="BB23" s="150"/>
    </row>
    <row r="24" spans="1:49" ht="12" customHeight="1" thickBot="1">
      <c r="A24" s="123">
        <f>IF($R$9="M",12,13)</f>
        <v>13</v>
      </c>
      <c r="B24" s="124" t="str">
        <f t="shared" si="4"/>
        <v>Women's C Grade Doubles</v>
      </c>
      <c r="C24" s="125"/>
      <c r="D24" s="142"/>
      <c r="E24" s="142"/>
      <c r="F24" s="142"/>
      <c r="G24" s="124"/>
      <c r="H24" s="327"/>
      <c r="I24" s="349"/>
      <c r="J24" s="489"/>
      <c r="K24" s="490"/>
      <c r="L24" s="490"/>
      <c r="M24" s="490"/>
      <c r="N24" s="491"/>
      <c r="O24" s="492" t="str">
        <f>IF(Q24="Y","Reqd",".")</f>
        <v>.</v>
      </c>
      <c r="P24" s="493"/>
      <c r="Q24" s="127"/>
      <c r="R24" s="144">
        <f>$AS$9</f>
        <v>10</v>
      </c>
      <c r="S24" s="145">
        <f t="shared" si="1"/>
      </c>
      <c r="T24" s="130"/>
      <c r="U24" s="122">
        <f t="shared" si="2"/>
        <v>13</v>
      </c>
      <c r="V24" s="545"/>
      <c r="X24" s="112"/>
      <c r="Z24" s="30" t="str">
        <f ca="1" t="shared" si="3"/>
        <v>Y</v>
      </c>
      <c r="AB24" s="82" t="s">
        <v>65</v>
      </c>
      <c r="AE24" s="151"/>
      <c r="AL24" s="140">
        <v>38</v>
      </c>
      <c r="AM24" s="141" t="s">
        <v>66</v>
      </c>
      <c r="AN24" s="30">
        <f>IF(AND($AE$26&gt;=50,$AE$26&lt;=108,COUNTIF(AO30:AO32,"Y")=0),"Y","")</f>
      </c>
      <c r="AO24" s="30">
        <f ca="1" t="shared" si="0"/>
      </c>
      <c r="AS24" s="362" t="s">
        <v>299</v>
      </c>
      <c r="AT24" s="20"/>
      <c r="AU24" s="19"/>
      <c r="AV24" s="19"/>
      <c r="AW24" s="21"/>
    </row>
    <row r="25" spans="1:49" ht="12" customHeight="1">
      <c r="A25" s="102">
        <f>IF($R$9="M",14,15)</f>
        <v>15</v>
      </c>
      <c r="B25" s="133" t="str">
        <f t="shared" si="4"/>
        <v>Women's D Grade Singles</v>
      </c>
      <c r="C25" s="134"/>
      <c r="D25" s="103"/>
      <c r="E25" s="103"/>
      <c r="F25" s="103"/>
      <c r="G25" s="104"/>
      <c r="H25" s="326"/>
      <c r="I25" s="326"/>
      <c r="J25" s="135"/>
      <c r="K25" s="147"/>
      <c r="L25" s="147"/>
      <c r="M25" s="147"/>
      <c r="N25" s="148"/>
      <c r="O25" s="148"/>
      <c r="P25" s="137" t="str">
        <f>IF(R9="F","101 or below on TTNZ Rating List","201 or below on TTNZ Rating List")</f>
        <v>101 or below on TTNZ Rating List</v>
      </c>
      <c r="Q25" s="149"/>
      <c r="R25" s="107">
        <f>$AS$8</f>
        <v>20</v>
      </c>
      <c r="S25" s="108">
        <f t="shared" si="1"/>
      </c>
      <c r="T25" s="139"/>
      <c r="U25" s="122">
        <f t="shared" si="2"/>
        <v>15</v>
      </c>
      <c r="V25" s="545"/>
      <c r="Z25" s="30" t="str">
        <f ca="1" t="shared" si="3"/>
        <v>Y</v>
      </c>
      <c r="AB25" s="152" t="s">
        <v>67</v>
      </c>
      <c r="AE25" s="146" t="s">
        <v>68</v>
      </c>
      <c r="AL25" s="140">
        <v>40</v>
      </c>
      <c r="AM25" s="141" t="s">
        <v>69</v>
      </c>
      <c r="AN25" s="30">
        <f>IF(AND($AE$26&gt;=50,$AE$26&lt;=108,COUNTIF(AO31:AO33,"Y")=0),"Y","")</f>
      </c>
      <c r="AO25" s="30">
        <f ca="1" t="shared" si="0"/>
      </c>
      <c r="AS25" s="362" t="s">
        <v>299</v>
      </c>
      <c r="AT25" s="20"/>
      <c r="AU25" s="19"/>
      <c r="AV25" s="19"/>
      <c r="AW25" s="21"/>
    </row>
    <row r="26" spans="1:60" ht="12" customHeight="1" thickBot="1">
      <c r="A26" s="123">
        <f>IF($R$9="M",16,17)</f>
        <v>17</v>
      </c>
      <c r="B26" s="124" t="str">
        <f t="shared" si="4"/>
        <v>Women's D Grade Doubles</v>
      </c>
      <c r="C26" s="125"/>
      <c r="D26" s="142"/>
      <c r="E26" s="142"/>
      <c r="F26" s="142"/>
      <c r="G26" s="124"/>
      <c r="H26" s="327"/>
      <c r="I26" s="351"/>
      <c r="J26" s="489"/>
      <c r="K26" s="490"/>
      <c r="L26" s="490"/>
      <c r="M26" s="490"/>
      <c r="N26" s="491"/>
      <c r="O26" s="492" t="str">
        <f>IF(Q26="Y","Reqd",".")</f>
        <v>.</v>
      </c>
      <c r="P26" s="493"/>
      <c r="Q26" s="127"/>
      <c r="R26" s="144">
        <f>$AS$9</f>
        <v>10</v>
      </c>
      <c r="S26" s="145">
        <f t="shared" si="1"/>
      </c>
      <c r="T26" s="130"/>
      <c r="U26" s="122">
        <f t="shared" si="2"/>
        <v>17</v>
      </c>
      <c r="V26" s="545"/>
      <c r="Z26" s="30" t="str">
        <f ca="1" t="shared" si="3"/>
        <v>Y</v>
      </c>
      <c r="AB26" s="153" t="s">
        <v>292</v>
      </c>
      <c r="AE26" s="151">
        <f>IF(S9="",109,DATEDIF(SUBSTITUTE(S9,".","/"),'CD Norths'!E14,"y"))</f>
        <v>109</v>
      </c>
      <c r="AL26" s="140">
        <v>42</v>
      </c>
      <c r="AM26" s="141" t="s">
        <v>70</v>
      </c>
      <c r="AN26" s="30">
        <f>IF(AND($AE$26&gt;=50,$AE$26&lt;=108,COUNTIF(AO32:AO34,"Y")=0),"Y","")</f>
      </c>
      <c r="AO26" s="30">
        <f ca="1" t="shared" si="0"/>
      </c>
      <c r="AS26" s="381" t="s">
        <v>306</v>
      </c>
      <c r="AT26" s="20"/>
      <c r="AU26" s="19"/>
      <c r="AV26" s="19"/>
      <c r="AW26" s="21"/>
      <c r="BC26" s="542"/>
      <c r="BD26" s="521"/>
      <c r="BE26" s="543"/>
      <c r="BF26" s="543"/>
      <c r="BG26" s="543"/>
      <c r="BH26" s="543"/>
    </row>
    <row r="27" spans="1:52" ht="12" customHeight="1">
      <c r="A27" s="102">
        <f>IF($R$9="M",18,19)</f>
        <v>19</v>
      </c>
      <c r="B27" s="133" t="str">
        <f t="shared" si="4"/>
        <v>Over 75 Women's Singles</v>
      </c>
      <c r="C27" s="154"/>
      <c r="D27" s="103"/>
      <c r="E27" s="103"/>
      <c r="F27" s="103"/>
      <c r="G27" s="104"/>
      <c r="H27" s="326"/>
      <c r="I27" s="326"/>
      <c r="J27" s="155"/>
      <c r="K27" s="156"/>
      <c r="L27" s="156"/>
      <c r="M27" s="156"/>
      <c r="N27" s="155"/>
      <c r="O27" s="155"/>
      <c r="Q27" s="149"/>
      <c r="R27" s="360">
        <f>$AS$8</f>
        <v>20</v>
      </c>
      <c r="S27" s="108">
        <f t="shared" si="1"/>
      </c>
      <c r="T27" s="109"/>
      <c r="U27" s="122">
        <f t="shared" si="2"/>
        <v>19</v>
      </c>
      <c r="V27" s="545"/>
      <c r="X27" s="157"/>
      <c r="Z27" s="30">
        <f ca="1" t="shared" si="3"/>
      </c>
      <c r="AB27" s="158" t="s">
        <v>71</v>
      </c>
      <c r="AE27" s="146" t="s">
        <v>72</v>
      </c>
      <c r="AL27" s="140">
        <v>43</v>
      </c>
      <c r="AM27" s="141" t="s">
        <v>73</v>
      </c>
      <c r="AN27" s="30">
        <f>IF(AND($AE$26&gt;=40,$AE$26&lt;=108,COUNTIF(AO33:AO38,"Y")=0),"Y","")</f>
      </c>
      <c r="AO27" s="30">
        <f ca="1" t="shared" si="0"/>
      </c>
      <c r="AS27" s="574"/>
      <c r="AT27" s="426"/>
      <c r="AU27" s="426"/>
      <c r="AV27" s="426"/>
      <c r="AW27" s="426"/>
      <c r="AZ27" s="76"/>
    </row>
    <row r="28" spans="1:49" ht="12" customHeight="1">
      <c r="A28" s="159">
        <f>IF($R$9="M",20,21)</f>
        <v>21</v>
      </c>
      <c r="B28" s="160" t="str">
        <f t="shared" si="4"/>
        <v>Over 75 Women's Doubles</v>
      </c>
      <c r="C28" s="161"/>
      <c r="D28" s="162"/>
      <c r="E28" s="162"/>
      <c r="F28" s="162"/>
      <c r="G28" s="160"/>
      <c r="H28" s="329"/>
      <c r="I28" s="349"/>
      <c r="J28" s="570"/>
      <c r="K28" s="487"/>
      <c r="L28" s="487"/>
      <c r="M28" s="487"/>
      <c r="N28" s="488"/>
      <c r="O28" s="494">
        <f>IF(Q28="Y","Reqd","")</f>
      </c>
      <c r="P28" s="495"/>
      <c r="Q28" s="358"/>
      <c r="R28" s="119">
        <f>$AS$9</f>
        <v>10</v>
      </c>
      <c r="S28" s="359">
        <f t="shared" si="1"/>
      </c>
      <c r="T28" s="121"/>
      <c r="U28" s="122">
        <f t="shared" si="2"/>
        <v>21</v>
      </c>
      <c r="V28" s="545"/>
      <c r="Z28" s="30">
        <f ca="1" t="shared" si="3"/>
      </c>
      <c r="AB28" s="164" t="s">
        <v>293</v>
      </c>
      <c r="AE28" s="165">
        <f>IF(S9="",109,DATEDIF(SUBSTITUTE(S9,".","/"),'CD Norths'!C14,"y"))</f>
        <v>109</v>
      </c>
      <c r="AL28" s="140">
        <v>45</v>
      </c>
      <c r="AM28" s="141" t="s">
        <v>74</v>
      </c>
      <c r="AN28" s="30">
        <f>IF(AND($AE$26&gt;=40,$AE$26&lt;=108,COUNTIF(AO34:AO39,"Y")=0),"Y","")</f>
      </c>
      <c r="AO28" s="30">
        <f ca="1" t="shared" si="0"/>
      </c>
      <c r="AS28" s="574"/>
      <c r="AT28" s="426"/>
      <c r="AU28" s="426"/>
      <c r="AV28" s="426"/>
      <c r="AW28" s="426"/>
    </row>
    <row r="29" spans="1:62" ht="12" customHeight="1" thickBot="1">
      <c r="A29" s="123">
        <v>22</v>
      </c>
      <c r="B29" s="124" t="s">
        <v>41</v>
      </c>
      <c r="C29" s="166"/>
      <c r="D29" s="142"/>
      <c r="E29" s="142"/>
      <c r="F29" s="142"/>
      <c r="G29" s="124"/>
      <c r="H29" s="327"/>
      <c r="I29" s="328"/>
      <c r="J29" s="489"/>
      <c r="K29" s="490"/>
      <c r="L29" s="490"/>
      <c r="M29" s="490"/>
      <c r="N29" s="491"/>
      <c r="O29" s="492" t="str">
        <f>IF(Q29="Y","Reqd",".")</f>
        <v>.</v>
      </c>
      <c r="P29" s="493"/>
      <c r="Q29" s="127"/>
      <c r="R29" s="361">
        <f>$AS$9</f>
        <v>10</v>
      </c>
      <c r="S29" s="145">
        <f t="shared" si="1"/>
      </c>
      <c r="T29" s="130"/>
      <c r="U29" s="122">
        <f t="shared" si="2"/>
        <v>22</v>
      </c>
      <c r="V29" s="545"/>
      <c r="Z29" s="30">
        <f ca="1" t="shared" si="3"/>
      </c>
      <c r="AL29" s="140">
        <v>47</v>
      </c>
      <c r="AM29" s="141" t="s">
        <v>75</v>
      </c>
      <c r="AN29" s="30">
        <f>IF(AND($AE$26&gt;=40,$AE$26&lt;=108,COUNTIF(AO35:AO40,"Y")=0),"Y","")</f>
      </c>
      <c r="AO29" s="30">
        <f ca="1" t="shared" si="0"/>
      </c>
      <c r="AS29" s="19"/>
      <c r="AT29" s="20"/>
      <c r="AU29" s="19"/>
      <c r="AV29" s="19"/>
      <c r="AW29" s="21"/>
      <c r="BD29" s="14"/>
      <c r="BE29" s="14"/>
      <c r="BF29" s="14"/>
      <c r="BG29" s="14"/>
      <c r="BH29" s="14"/>
      <c r="BI29" s="14"/>
      <c r="BJ29" s="14"/>
    </row>
    <row r="30" spans="1:62" ht="12" customHeight="1">
      <c r="A30" s="102">
        <f>IF($R$9="M",23,24)</f>
        <v>24</v>
      </c>
      <c r="B30" s="133" t="str">
        <f>VLOOKUP(A30,$AL$3:$AM$86,2,FALSE)</f>
        <v>Over 70 Women's Singles</v>
      </c>
      <c r="C30" s="154"/>
      <c r="D30" s="103"/>
      <c r="E30" s="103"/>
      <c r="F30" s="103"/>
      <c r="G30" s="104"/>
      <c r="H30" s="326"/>
      <c r="I30" s="326"/>
      <c r="J30" s="148"/>
      <c r="K30" s="147"/>
      <c r="L30" s="147"/>
      <c r="M30" s="147"/>
      <c r="N30" s="148"/>
      <c r="O30" s="148"/>
      <c r="Q30" s="149"/>
      <c r="R30" s="360">
        <f>$AS$8</f>
        <v>20</v>
      </c>
      <c r="S30" s="108">
        <f t="shared" si="1"/>
      </c>
      <c r="T30" s="109"/>
      <c r="U30" s="122">
        <f t="shared" si="2"/>
        <v>24</v>
      </c>
      <c r="V30" s="545"/>
      <c r="Z30" s="30">
        <f ca="1" t="shared" si="3"/>
      </c>
      <c r="AL30" s="140">
        <v>48</v>
      </c>
      <c r="AM30" s="141" t="s">
        <v>76</v>
      </c>
      <c r="AN30" s="30">
        <f>IF(AND(AE$26&gt;=30,AE$26&lt;=108,COUNTIF(AP30:AP31,"Y")=0),"Y","")</f>
      </c>
      <c r="AO30" s="30">
        <f ca="1" t="shared" si="0"/>
      </c>
      <c r="AS30" s="19"/>
      <c r="AT30" s="20"/>
      <c r="AU30" s="19"/>
      <c r="AV30" s="19"/>
      <c r="AW30" s="21"/>
      <c r="BC30" s="167"/>
      <c r="BD30" s="14"/>
      <c r="BE30" s="14"/>
      <c r="BF30" s="14"/>
      <c r="BG30" s="14"/>
      <c r="BH30" s="14"/>
      <c r="BI30" s="14"/>
      <c r="BJ30" s="14"/>
    </row>
    <row r="31" spans="1:62" ht="12" customHeight="1">
      <c r="A31" s="159">
        <f>IF($R$9="M",25,26)</f>
        <v>26</v>
      </c>
      <c r="B31" s="160" t="str">
        <f>VLOOKUP(A31,$AL$3:$AM$86,2,FALSE)</f>
        <v>Over 70 Women's Doubles</v>
      </c>
      <c r="C31" s="161"/>
      <c r="D31" s="162"/>
      <c r="E31" s="162"/>
      <c r="F31" s="162"/>
      <c r="G31" s="160"/>
      <c r="H31" s="329"/>
      <c r="I31" s="349"/>
      <c r="J31" s="486"/>
      <c r="K31" s="487"/>
      <c r="L31" s="487"/>
      <c r="M31" s="487"/>
      <c r="N31" s="488"/>
      <c r="O31" s="494">
        <f>IF(Q31="Y","Reqd","")</f>
      </c>
      <c r="P31" s="495"/>
      <c r="Q31" s="163"/>
      <c r="R31" s="119">
        <f>$AS$9</f>
        <v>10</v>
      </c>
      <c r="S31" s="120">
        <f t="shared" si="1"/>
      </c>
      <c r="T31" s="121"/>
      <c r="U31" s="122">
        <f t="shared" si="2"/>
        <v>26</v>
      </c>
      <c r="V31" s="545"/>
      <c r="Z31" s="30">
        <f ca="1" t="shared" si="3"/>
      </c>
      <c r="AB31" t="s">
        <v>256</v>
      </c>
      <c r="AL31" s="140">
        <v>50</v>
      </c>
      <c r="AM31" s="141" t="s">
        <v>77</v>
      </c>
      <c r="AN31" s="30">
        <f>IF(AND(AE$26&gt;=30,AE$26&lt;=108,COUNTIF(AP31:AP32,"Y")=0),"Y","")</f>
      </c>
      <c r="AO31" s="30">
        <f ca="1" t="shared" si="0"/>
      </c>
      <c r="AS31" s="374"/>
      <c r="AT31" s="20"/>
      <c r="AU31" s="19"/>
      <c r="AV31" s="19"/>
      <c r="AW31" s="21"/>
      <c r="BC31" s="167"/>
      <c r="BD31" s="14"/>
      <c r="BE31" s="14"/>
      <c r="BF31" s="14"/>
      <c r="BG31" s="14"/>
      <c r="BH31" s="14"/>
      <c r="BI31" s="14"/>
      <c r="BJ31" s="14"/>
    </row>
    <row r="32" spans="1:49" ht="12" customHeight="1" thickBot="1">
      <c r="A32" s="123">
        <v>27</v>
      </c>
      <c r="B32" s="124" t="s">
        <v>51</v>
      </c>
      <c r="C32" s="166"/>
      <c r="D32" s="142"/>
      <c r="E32" s="142"/>
      <c r="F32" s="142"/>
      <c r="G32" s="124"/>
      <c r="H32" s="327"/>
      <c r="I32" s="328"/>
      <c r="J32" s="489"/>
      <c r="K32" s="490"/>
      <c r="L32" s="490"/>
      <c r="M32" s="490"/>
      <c r="N32" s="491"/>
      <c r="O32" s="492" t="str">
        <f>IF(Q32="Y","Reqd",".")</f>
        <v>.</v>
      </c>
      <c r="P32" s="493"/>
      <c r="Q32" s="127"/>
      <c r="R32" s="361">
        <f>$AS$9</f>
        <v>10</v>
      </c>
      <c r="S32" s="145">
        <f t="shared" si="1"/>
      </c>
      <c r="T32" s="130"/>
      <c r="U32" s="122">
        <f t="shared" si="2"/>
        <v>27</v>
      </c>
      <c r="V32" s="545"/>
      <c r="Z32" s="30">
        <f ca="1" t="shared" si="3"/>
      </c>
      <c r="AB32" t="s">
        <v>254</v>
      </c>
      <c r="AL32" s="140">
        <v>52</v>
      </c>
      <c r="AM32" s="141" t="s">
        <v>78</v>
      </c>
      <c r="AN32" s="30">
        <f>IF(AND(AE$26&gt;=30,AE$26&lt;=108,COUNTIF(AP32:AP33,"Y")=0),"Y","")</f>
      </c>
      <c r="AO32" s="30">
        <f ca="1" t="shared" si="0"/>
      </c>
      <c r="AW32" s="87"/>
    </row>
    <row r="33" spans="1:49" ht="12" customHeight="1">
      <c r="A33" s="102">
        <f>IF($R$9="M",28,29)</f>
        <v>29</v>
      </c>
      <c r="B33" s="133" t="str">
        <f aca="true" t="shared" si="5" ref="B33:B43">VLOOKUP(A33,$AL$3:$AM$86,2,FALSE)</f>
        <v>Over 65 Women's Singles</v>
      </c>
      <c r="C33" s="154"/>
      <c r="D33" s="103"/>
      <c r="E33" s="103"/>
      <c r="F33" s="103"/>
      <c r="G33" s="104"/>
      <c r="H33" s="326"/>
      <c r="I33" s="326"/>
      <c r="J33" s="148"/>
      <c r="K33" s="147"/>
      <c r="L33" s="147"/>
      <c r="M33" s="147"/>
      <c r="N33" s="148"/>
      <c r="O33" s="148"/>
      <c r="Q33" s="149"/>
      <c r="R33" s="360">
        <f>$AS$8</f>
        <v>20</v>
      </c>
      <c r="S33" s="108">
        <f t="shared" si="1"/>
      </c>
      <c r="T33" s="109"/>
      <c r="U33" s="122">
        <f t="shared" si="2"/>
        <v>29</v>
      </c>
      <c r="V33" s="545"/>
      <c r="Z33" s="30">
        <f ca="1" t="shared" si="3"/>
      </c>
      <c r="AB33" s="168" t="s">
        <v>255</v>
      </c>
      <c r="AL33" s="140">
        <v>53</v>
      </c>
      <c r="AM33" s="141" t="s">
        <v>79</v>
      </c>
      <c r="AN33" s="30">
        <f>IF($AE$28&lt;21,"Y","")</f>
      </c>
      <c r="AO33" s="30">
        <f ca="1" t="shared" si="0"/>
      </c>
      <c r="AW33" s="87"/>
    </row>
    <row r="34" spans="1:49" ht="12" customHeight="1">
      <c r="A34" s="159">
        <f>IF($R$9="M",30,31)</f>
        <v>31</v>
      </c>
      <c r="B34" s="160" t="str">
        <f t="shared" si="5"/>
        <v>Over 65 Women's Doubles</v>
      </c>
      <c r="C34" s="161"/>
      <c r="D34" s="162"/>
      <c r="E34" s="162"/>
      <c r="F34" s="162"/>
      <c r="G34" s="160"/>
      <c r="H34" s="329"/>
      <c r="I34" s="349"/>
      <c r="J34" s="486"/>
      <c r="K34" s="487"/>
      <c r="L34" s="487"/>
      <c r="M34" s="487"/>
      <c r="N34" s="488"/>
      <c r="O34" s="494">
        <f>IF(Q34="Y","Reqd","")</f>
      </c>
      <c r="P34" s="495"/>
      <c r="Q34" s="163"/>
      <c r="R34" s="119">
        <f>$AS$9</f>
        <v>10</v>
      </c>
      <c r="S34" s="120">
        <f t="shared" si="1"/>
      </c>
      <c r="T34" s="121"/>
      <c r="U34" s="122">
        <f t="shared" si="2"/>
        <v>31</v>
      </c>
      <c r="V34" s="545"/>
      <c r="Z34" s="30">
        <f ca="1" t="shared" si="3"/>
      </c>
      <c r="AB34" s="168"/>
      <c r="AL34" s="140">
        <v>55</v>
      </c>
      <c r="AM34" s="141" t="s">
        <v>80</v>
      </c>
      <c r="AN34" s="30">
        <f>IF($AE$28&lt;21,"Y","")</f>
      </c>
      <c r="AO34" s="30">
        <f ca="1" t="shared" si="0"/>
      </c>
      <c r="AS34" s="19"/>
      <c r="AT34" s="20"/>
      <c r="AU34" s="19"/>
      <c r="AV34" s="19"/>
      <c r="AW34" s="21"/>
    </row>
    <row r="35" spans="1:49" ht="12" customHeight="1" thickBot="1">
      <c r="A35" s="123">
        <v>32</v>
      </c>
      <c r="B35" s="346" t="str">
        <f t="shared" si="5"/>
        <v>Over 65 Mixed Doubles</v>
      </c>
      <c r="C35" s="166"/>
      <c r="D35" s="142"/>
      <c r="E35" s="142"/>
      <c r="F35" s="142"/>
      <c r="G35" s="124"/>
      <c r="H35" s="327"/>
      <c r="I35" s="328"/>
      <c r="J35" s="489"/>
      <c r="K35" s="490"/>
      <c r="L35" s="490"/>
      <c r="M35" s="490"/>
      <c r="N35" s="491"/>
      <c r="O35" s="492" t="str">
        <f>IF(Q35="Y","Reqd",".")</f>
        <v>.</v>
      </c>
      <c r="P35" s="493"/>
      <c r="Q35" s="127"/>
      <c r="R35" s="361">
        <f>$AS$9</f>
        <v>10</v>
      </c>
      <c r="S35" s="145">
        <f t="shared" si="1"/>
      </c>
      <c r="T35" s="130"/>
      <c r="U35" s="122">
        <f t="shared" si="2"/>
        <v>32</v>
      </c>
      <c r="V35" s="545"/>
      <c r="Z35" s="30">
        <f ca="1" t="shared" si="3"/>
      </c>
      <c r="AB35" s="168"/>
      <c r="AL35" s="140">
        <v>57</v>
      </c>
      <c r="AM35" s="141" t="s">
        <v>81</v>
      </c>
      <c r="AN35" s="30">
        <f>IF($AE$28&lt;21,"Y","")</f>
      </c>
      <c r="AO35" s="30">
        <f aca="true" ca="1" t="shared" si="6" ref="AO35:AO59">IF(ISERROR(MATCH($AL35,$U$18:$U$62,0)),"",TRIM(OFFSET($U$17,MATCH($AL35,$U$18:$U$62,0),-1)))</f>
      </c>
      <c r="AW35" s="87"/>
    </row>
    <row r="36" spans="1:49" ht="12" customHeight="1">
      <c r="A36" s="102">
        <f>IF($R$9="M",33,34)</f>
        <v>34</v>
      </c>
      <c r="B36" s="133" t="str">
        <f t="shared" si="5"/>
        <v>Over 60 Women's Singles</v>
      </c>
      <c r="C36" s="154"/>
      <c r="D36" s="103"/>
      <c r="E36" s="103"/>
      <c r="F36" s="103"/>
      <c r="G36" s="104"/>
      <c r="H36" s="326"/>
      <c r="I36" s="326"/>
      <c r="J36" s="148"/>
      <c r="K36" s="147"/>
      <c r="L36" s="147"/>
      <c r="M36" s="147"/>
      <c r="N36" s="148"/>
      <c r="O36" s="148"/>
      <c r="Q36" s="149"/>
      <c r="R36" s="360">
        <f>$AS$8</f>
        <v>20</v>
      </c>
      <c r="S36" s="108">
        <f t="shared" si="1"/>
      </c>
      <c r="T36" s="109"/>
      <c r="U36" s="122">
        <f t="shared" si="2"/>
        <v>34</v>
      </c>
      <c r="V36" s="545"/>
      <c r="Z36" s="30">
        <f ca="1" t="shared" si="3"/>
      </c>
      <c r="AL36" s="140">
        <v>58</v>
      </c>
      <c r="AM36" s="141" t="s">
        <v>82</v>
      </c>
      <c r="AN36" s="30">
        <f>IF(AND($AE$28&lt;18,COUNTIF($AO42:$AO44,"Y")=0),"Y","")</f>
      </c>
      <c r="AO36" s="30">
        <f ca="1" t="shared" si="6"/>
      </c>
      <c r="AS36" s="19"/>
      <c r="AT36" s="20"/>
      <c r="AU36" s="19"/>
      <c r="AV36" s="19"/>
      <c r="AW36" s="21"/>
    </row>
    <row r="37" spans="1:49" ht="12" customHeight="1">
      <c r="A37" s="159">
        <f>IF($R$9="M",35,36)</f>
        <v>36</v>
      </c>
      <c r="B37" s="160" t="str">
        <f t="shared" si="5"/>
        <v>Over 60 Women's Doubles</v>
      </c>
      <c r="C37" s="161"/>
      <c r="D37" s="162"/>
      <c r="E37" s="162"/>
      <c r="F37" s="162"/>
      <c r="G37" s="160"/>
      <c r="H37" s="329"/>
      <c r="I37" s="349"/>
      <c r="J37" s="486"/>
      <c r="K37" s="487"/>
      <c r="L37" s="487"/>
      <c r="M37" s="487"/>
      <c r="N37" s="488"/>
      <c r="O37" s="494">
        <f>IF(Q37="Y","Reqd","")</f>
      </c>
      <c r="P37" s="495"/>
      <c r="Q37" s="163"/>
      <c r="R37" s="119">
        <f>$AS$9</f>
        <v>10</v>
      </c>
      <c r="S37" s="120">
        <f t="shared" si="1"/>
      </c>
      <c r="T37" s="121"/>
      <c r="U37" s="122">
        <f t="shared" si="2"/>
        <v>36</v>
      </c>
      <c r="V37" s="545"/>
      <c r="Z37" s="30">
        <f ca="1" t="shared" si="3"/>
      </c>
      <c r="AB37" s="168"/>
      <c r="AL37" s="140">
        <v>60</v>
      </c>
      <c r="AM37" s="141" t="s">
        <v>83</v>
      </c>
      <c r="AN37" s="30">
        <f>IF(AND($AE$28&lt;18,COUNTIF($AO43:$AO48,"Y")=0),"Y","")</f>
      </c>
      <c r="AO37" s="30">
        <f ca="1" t="shared" si="6"/>
      </c>
      <c r="AS37" s="19"/>
      <c r="AT37" s="20"/>
      <c r="AU37" s="19"/>
      <c r="AV37" s="19"/>
      <c r="AW37" s="21"/>
    </row>
    <row r="38" spans="1:49" ht="12" customHeight="1" thickBot="1">
      <c r="A38" s="123">
        <v>37</v>
      </c>
      <c r="B38" s="346" t="str">
        <f t="shared" si="5"/>
        <v>Over 60 Mixed Doubles</v>
      </c>
      <c r="C38" s="166"/>
      <c r="D38" s="142"/>
      <c r="E38" s="142"/>
      <c r="F38" s="142"/>
      <c r="G38" s="124"/>
      <c r="H38" s="327"/>
      <c r="I38" s="328"/>
      <c r="J38" s="489"/>
      <c r="K38" s="490"/>
      <c r="L38" s="490"/>
      <c r="M38" s="490"/>
      <c r="N38" s="491"/>
      <c r="O38" s="492" t="str">
        <f>IF(Q38="Y","Reqd",".")</f>
        <v>.</v>
      </c>
      <c r="P38" s="493"/>
      <c r="Q38" s="127"/>
      <c r="R38" s="361">
        <f>$AS$9</f>
        <v>10</v>
      </c>
      <c r="S38" s="145">
        <f t="shared" si="1"/>
      </c>
      <c r="T38" s="130"/>
      <c r="U38" s="122">
        <f t="shared" si="2"/>
        <v>37</v>
      </c>
      <c r="V38" s="545"/>
      <c r="Z38" s="30">
        <f ca="1" t="shared" si="3"/>
      </c>
      <c r="AB38" s="168"/>
      <c r="AL38" s="140">
        <v>62</v>
      </c>
      <c r="AM38" s="141" t="s">
        <v>84</v>
      </c>
      <c r="AN38" s="30">
        <f>IF(AND($AE$28&lt;18,COUNTIF($AO44:$AO49,"Y")=0),"Y","")</f>
      </c>
      <c r="AO38" s="30">
        <f ca="1" t="shared" si="6"/>
      </c>
      <c r="AS38" s="19"/>
      <c r="AT38" s="20"/>
      <c r="AU38" s="19"/>
      <c r="AV38" s="19"/>
      <c r="AW38" s="21"/>
    </row>
    <row r="39" spans="1:49" ht="12" customHeight="1">
      <c r="A39" s="102">
        <f>IF($R$9="M",38,39)</f>
        <v>39</v>
      </c>
      <c r="B39" s="133" t="str">
        <f t="shared" si="5"/>
        <v>Over 50 Women's Singles</v>
      </c>
      <c r="C39" s="154"/>
      <c r="D39" s="103"/>
      <c r="E39" s="103"/>
      <c r="F39" s="103"/>
      <c r="G39" s="104"/>
      <c r="H39" s="326"/>
      <c r="I39" s="326"/>
      <c r="J39" s="148"/>
      <c r="K39" s="147"/>
      <c r="L39" s="147"/>
      <c r="M39" s="147"/>
      <c r="N39" s="148"/>
      <c r="O39" s="148"/>
      <c r="Q39" s="149"/>
      <c r="R39" s="360">
        <f>$AS$8</f>
        <v>20</v>
      </c>
      <c r="S39" s="108">
        <f t="shared" si="1"/>
      </c>
      <c r="T39" s="109"/>
      <c r="U39" s="122">
        <f t="shared" si="2"/>
        <v>39</v>
      </c>
      <c r="V39" s="545"/>
      <c r="Z39" s="30">
        <f ca="1" t="shared" si="3"/>
      </c>
      <c r="AB39" s="168"/>
      <c r="AL39" s="169">
        <v>63</v>
      </c>
      <c r="AM39" s="141" t="s">
        <v>85</v>
      </c>
      <c r="AN39" s="30">
        <f>IF(AND($AE$28&lt;15,COUNTIF($AO48:$AO50,"Y")=0),"Y","")</f>
      </c>
      <c r="AO39" s="30">
        <f ca="1" t="shared" si="6"/>
      </c>
      <c r="AS39" s="19"/>
      <c r="AT39" s="20"/>
      <c r="AU39" s="19"/>
      <c r="AV39" s="19"/>
      <c r="AW39" s="21"/>
    </row>
    <row r="40" spans="1:49" ht="12" customHeight="1">
      <c r="A40" s="159">
        <f>IF($R$9="M",40,41)</f>
        <v>41</v>
      </c>
      <c r="B40" s="160" t="str">
        <f t="shared" si="5"/>
        <v>Over 50 Women's Doubles</v>
      </c>
      <c r="C40" s="161"/>
      <c r="D40" s="162"/>
      <c r="E40" s="162"/>
      <c r="F40" s="162"/>
      <c r="G40" s="160"/>
      <c r="H40" s="329"/>
      <c r="I40" s="349"/>
      <c r="J40" s="486"/>
      <c r="K40" s="487"/>
      <c r="L40" s="487"/>
      <c r="M40" s="487"/>
      <c r="N40" s="488"/>
      <c r="O40" s="494">
        <f>IF(Q40="Y","Reqd","")</f>
      </c>
      <c r="P40" s="495"/>
      <c r="Q40" s="163"/>
      <c r="R40" s="119">
        <f>$AS$9</f>
        <v>10</v>
      </c>
      <c r="S40" s="120">
        <f t="shared" si="1"/>
      </c>
      <c r="T40" s="121"/>
      <c r="U40" s="122">
        <f t="shared" si="2"/>
        <v>41</v>
      </c>
      <c r="V40" s="545"/>
      <c r="Z40" s="30">
        <f ca="1" t="shared" si="3"/>
      </c>
      <c r="AL40" s="169">
        <v>65</v>
      </c>
      <c r="AM40" s="141" t="s">
        <v>86</v>
      </c>
      <c r="AN40" s="30">
        <f>IF(AND($AE$28&lt;15,COUNTIF($AO49:$AO51,"Y")=0),"Y","")</f>
      </c>
      <c r="AO40" s="30">
        <f ca="1" t="shared" si="6"/>
      </c>
      <c r="AS40" s="19"/>
      <c r="AT40" s="20"/>
      <c r="AU40" s="19"/>
      <c r="AV40" s="19"/>
      <c r="AW40" s="21"/>
    </row>
    <row r="41" spans="1:49" ht="12" customHeight="1" thickBot="1">
      <c r="A41" s="123">
        <v>42</v>
      </c>
      <c r="B41" s="346" t="str">
        <f t="shared" si="5"/>
        <v>Over 50 Mixed Doubles</v>
      </c>
      <c r="C41" s="166"/>
      <c r="D41" s="142"/>
      <c r="E41" s="142"/>
      <c r="F41" s="142"/>
      <c r="G41" s="124"/>
      <c r="H41" s="327"/>
      <c r="I41" s="328"/>
      <c r="J41" s="489"/>
      <c r="K41" s="490"/>
      <c r="L41" s="490"/>
      <c r="M41" s="490"/>
      <c r="N41" s="491"/>
      <c r="O41" s="492" t="str">
        <f>IF(Q41="Y","Reqd",".")</f>
        <v>.</v>
      </c>
      <c r="P41" s="493"/>
      <c r="Q41" s="127"/>
      <c r="R41" s="361">
        <f>$AS$9</f>
        <v>10</v>
      </c>
      <c r="S41" s="145">
        <f t="shared" si="1"/>
      </c>
      <c r="T41" s="130"/>
      <c r="U41" s="122">
        <f t="shared" si="2"/>
        <v>42</v>
      </c>
      <c r="V41" s="545"/>
      <c r="Z41" s="30">
        <f ca="1" t="shared" si="3"/>
      </c>
      <c r="AL41" s="169">
        <v>67</v>
      </c>
      <c r="AM41" s="141" t="s">
        <v>87</v>
      </c>
      <c r="AN41" s="30">
        <f>IF(AND($AE$28&lt;15,COUNTIF($AO50:$AO52,"Y")=0),"Y","")</f>
      </c>
      <c r="AO41" s="30">
        <f ca="1" t="shared" si="6"/>
      </c>
      <c r="AS41" s="19"/>
      <c r="AT41" s="20"/>
      <c r="AU41" s="19"/>
      <c r="AV41" s="19"/>
      <c r="AW41" s="21"/>
    </row>
    <row r="42" spans="1:49" ht="12" customHeight="1">
      <c r="A42" s="102">
        <f>IF($R$9="M",43,44)</f>
        <v>44</v>
      </c>
      <c r="B42" s="133" t="str">
        <f t="shared" si="5"/>
        <v>Over 40 Women's Singles</v>
      </c>
      <c r="C42" s="154"/>
      <c r="D42" s="103"/>
      <c r="E42" s="103"/>
      <c r="F42" s="103"/>
      <c r="G42" s="104"/>
      <c r="H42" s="326"/>
      <c r="I42" s="326"/>
      <c r="J42" s="148"/>
      <c r="K42" s="147"/>
      <c r="L42" s="147"/>
      <c r="M42" s="147"/>
      <c r="N42" s="148"/>
      <c r="O42" s="148"/>
      <c r="Q42" s="149"/>
      <c r="R42" s="360">
        <f>$AS$8</f>
        <v>20</v>
      </c>
      <c r="S42" s="108">
        <f t="shared" si="1"/>
      </c>
      <c r="T42" s="109"/>
      <c r="U42" s="122">
        <f t="shared" si="2"/>
        <v>44</v>
      </c>
      <c r="V42" s="545"/>
      <c r="Z42" s="30">
        <f ca="1" t="shared" si="3"/>
      </c>
      <c r="AL42" s="169">
        <v>68</v>
      </c>
      <c r="AM42" s="141" t="s">
        <v>88</v>
      </c>
      <c r="AN42" s="30">
        <f>IF(AND($AE$28&lt;13,COUNTIF($AO51:$AO53,"Y")=0),"Y","")</f>
      </c>
      <c r="AO42" s="30">
        <f ca="1" t="shared" si="6"/>
      </c>
      <c r="AS42" s="19"/>
      <c r="AT42" s="20"/>
      <c r="AU42" s="19"/>
      <c r="AV42" s="19"/>
      <c r="AW42" s="21"/>
    </row>
    <row r="43" spans="1:49" ht="12" customHeight="1">
      <c r="A43" s="159">
        <f>IF($R$9="M",45,46)</f>
        <v>46</v>
      </c>
      <c r="B43" s="160" t="str">
        <f t="shared" si="5"/>
        <v>Over 40 Women's Doubles</v>
      </c>
      <c r="C43" s="161"/>
      <c r="D43" s="162"/>
      <c r="E43" s="162"/>
      <c r="F43" s="162"/>
      <c r="G43" s="160"/>
      <c r="H43" s="301"/>
      <c r="I43" s="349"/>
      <c r="J43" s="486"/>
      <c r="K43" s="487"/>
      <c r="L43" s="487"/>
      <c r="M43" s="487"/>
      <c r="N43" s="488"/>
      <c r="O43" s="494">
        <f>IF(Q43="Y","Reqd","")</f>
      </c>
      <c r="P43" s="495"/>
      <c r="Q43" s="163"/>
      <c r="R43" s="119">
        <f>$AS$9</f>
        <v>10</v>
      </c>
      <c r="S43" s="120">
        <f t="shared" si="1"/>
      </c>
      <c r="T43" s="121"/>
      <c r="U43" s="122">
        <f t="shared" si="2"/>
        <v>46</v>
      </c>
      <c r="V43" s="545"/>
      <c r="Z43" s="30">
        <f ca="1" t="shared" si="3"/>
      </c>
      <c r="AL43" s="169">
        <v>70</v>
      </c>
      <c r="AM43" s="141" t="s">
        <v>89</v>
      </c>
      <c r="AN43" s="30">
        <f>IF(AND($AE$28&lt;13,COUNTIF($AO52:$AO54,"Y")=0),"Y","")</f>
      </c>
      <c r="AO43" s="30">
        <f ca="1" t="shared" si="6"/>
      </c>
      <c r="AS43" s="19"/>
      <c r="AT43" s="20"/>
      <c r="AU43" s="19"/>
      <c r="AV43" s="19"/>
      <c r="AW43" s="21"/>
    </row>
    <row r="44" spans="1:49" ht="12" customHeight="1" thickBot="1">
      <c r="A44" s="123">
        <v>47</v>
      </c>
      <c r="B44" s="124" t="s">
        <v>75</v>
      </c>
      <c r="C44" s="166"/>
      <c r="D44" s="142"/>
      <c r="E44" s="142"/>
      <c r="F44" s="142"/>
      <c r="G44" s="124"/>
      <c r="H44" s="327"/>
      <c r="I44" s="328"/>
      <c r="J44" s="489"/>
      <c r="K44" s="490"/>
      <c r="L44" s="490"/>
      <c r="M44" s="490"/>
      <c r="N44" s="491"/>
      <c r="O44" s="492" t="str">
        <f>IF(Q44="Y","Reqd",".")</f>
        <v>.</v>
      </c>
      <c r="P44" s="493"/>
      <c r="Q44" s="127"/>
      <c r="R44" s="361">
        <f>$AS$9</f>
        <v>10</v>
      </c>
      <c r="S44" s="145">
        <f t="shared" si="1"/>
      </c>
      <c r="T44" s="130"/>
      <c r="U44" s="122">
        <f t="shared" si="2"/>
        <v>47</v>
      </c>
      <c r="V44" s="517" t="s">
        <v>90</v>
      </c>
      <c r="Z44" s="30">
        <f ca="1" t="shared" si="3"/>
      </c>
      <c r="AL44" s="169">
        <v>72</v>
      </c>
      <c r="AM44" s="141" t="s">
        <v>91</v>
      </c>
      <c r="AN44" s="30">
        <f>IF(AND($AE$28&lt;13,COUNTIF($AO53:$AO55,"Y")=0),"Y","")</f>
      </c>
      <c r="AO44" s="30">
        <f ca="1" t="shared" si="6"/>
      </c>
      <c r="AS44" s="19"/>
      <c r="AT44" s="20"/>
      <c r="AU44" s="19"/>
      <c r="AV44" s="19"/>
      <c r="AW44" s="21"/>
    </row>
    <row r="45" spans="1:49" ht="12" customHeight="1">
      <c r="A45" s="102">
        <f>IF($R$9="M",48,49)</f>
        <v>49</v>
      </c>
      <c r="B45" s="133" t="str">
        <f>VLOOKUP(A45,$AL$3:$AM$86,2,FALSE)</f>
        <v>Over 30 Women's Singles</v>
      </c>
      <c r="C45" s="154"/>
      <c r="D45" s="103"/>
      <c r="E45" s="103"/>
      <c r="F45" s="103"/>
      <c r="G45" s="104"/>
      <c r="H45" s="326"/>
      <c r="I45" s="326"/>
      <c r="J45" s="148"/>
      <c r="K45" s="147"/>
      <c r="L45" s="147"/>
      <c r="M45" s="147"/>
      <c r="N45" s="148"/>
      <c r="O45" s="148"/>
      <c r="Q45" s="149"/>
      <c r="R45" s="360">
        <f>$AS$8</f>
        <v>20</v>
      </c>
      <c r="S45" s="108">
        <f t="shared" si="1"/>
      </c>
      <c r="T45" s="109"/>
      <c r="U45" s="122">
        <f t="shared" si="2"/>
        <v>49</v>
      </c>
      <c r="V45" s="518"/>
      <c r="Z45" s="30">
        <f ca="1" t="shared" si="3"/>
      </c>
      <c r="AL45" s="169">
        <v>73</v>
      </c>
      <c r="AM45" s="141" t="s">
        <v>287</v>
      </c>
      <c r="AN45" s="30"/>
      <c r="AO45" s="30">
        <f ca="1" t="shared" si="6"/>
      </c>
      <c r="AS45" s="19"/>
      <c r="AT45" s="20"/>
      <c r="AU45" s="19"/>
      <c r="AV45" s="19"/>
      <c r="AW45" s="21"/>
    </row>
    <row r="46" spans="1:49" ht="12" customHeight="1">
      <c r="A46" s="159">
        <f>IF($R$9="M",50,51)</f>
        <v>51</v>
      </c>
      <c r="B46" s="160" t="str">
        <f>VLOOKUP(A46,$AL$3:$AM$86,2,FALSE)</f>
        <v>Over 30 Women's Doubles</v>
      </c>
      <c r="C46" s="161"/>
      <c r="D46" s="162"/>
      <c r="E46" s="162"/>
      <c r="F46" s="162"/>
      <c r="G46" s="160"/>
      <c r="H46" s="329"/>
      <c r="I46" s="349"/>
      <c r="J46" s="486"/>
      <c r="K46" s="487"/>
      <c r="L46" s="487"/>
      <c r="M46" s="487"/>
      <c r="N46" s="488"/>
      <c r="O46" s="494">
        <f>IF(Q46="Y","Reqd","")</f>
      </c>
      <c r="P46" s="495"/>
      <c r="Q46" s="163"/>
      <c r="R46" s="119">
        <f>$AS$9</f>
        <v>10</v>
      </c>
      <c r="S46" s="120">
        <f t="shared" si="1"/>
      </c>
      <c r="T46" s="121"/>
      <c r="U46" s="122">
        <f t="shared" si="2"/>
        <v>51</v>
      </c>
      <c r="V46" s="518"/>
      <c r="Z46" s="30">
        <f ca="1" t="shared" si="3"/>
      </c>
      <c r="AL46" s="169">
        <v>75</v>
      </c>
      <c r="AM46" s="141" t="s">
        <v>288</v>
      </c>
      <c r="AN46" s="30"/>
      <c r="AO46" s="30">
        <f ca="1" t="shared" si="6"/>
      </c>
      <c r="AS46" s="19"/>
      <c r="AT46" s="20"/>
      <c r="AU46" s="19"/>
      <c r="AV46" s="19"/>
      <c r="AW46" s="21"/>
    </row>
    <row r="47" spans="1:49" ht="12" customHeight="1" thickBot="1">
      <c r="A47" s="123">
        <v>52</v>
      </c>
      <c r="B47" s="124" t="s">
        <v>78</v>
      </c>
      <c r="C47" s="166"/>
      <c r="D47" s="142"/>
      <c r="E47" s="142"/>
      <c r="F47" s="142"/>
      <c r="G47" s="124"/>
      <c r="H47" s="327"/>
      <c r="I47" s="328"/>
      <c r="J47" s="489"/>
      <c r="K47" s="490"/>
      <c r="L47" s="490"/>
      <c r="M47" s="490"/>
      <c r="N47" s="491"/>
      <c r="O47" s="492" t="str">
        <f>IF(Q47="Y","Reqd",".")</f>
        <v>.</v>
      </c>
      <c r="P47" s="493"/>
      <c r="Q47" s="127"/>
      <c r="R47" s="361">
        <f>$AS$9</f>
        <v>10</v>
      </c>
      <c r="S47" s="145">
        <f t="shared" si="1"/>
      </c>
      <c r="T47" s="130"/>
      <c r="U47" s="122">
        <f t="shared" si="2"/>
        <v>52</v>
      </c>
      <c r="V47" s="518"/>
      <c r="Z47" s="30">
        <f ca="1" t="shared" si="3"/>
      </c>
      <c r="AL47" s="169">
        <v>77</v>
      </c>
      <c r="AM47" s="141" t="s">
        <v>289</v>
      </c>
      <c r="AN47" s="30"/>
      <c r="AO47" s="30">
        <f ca="1" t="shared" si="6"/>
      </c>
      <c r="AS47" s="19"/>
      <c r="AT47" s="20"/>
      <c r="AU47" s="19"/>
      <c r="AV47" s="19"/>
      <c r="AW47" s="21"/>
    </row>
    <row r="48" spans="1:49" ht="12" customHeight="1">
      <c r="A48" s="102">
        <f>IF($R$9="M",53,54)</f>
        <v>54</v>
      </c>
      <c r="B48" s="133" t="str">
        <f>VLOOKUP(A48,$AL$3:$AM$86,2,FALSE)</f>
        <v>Under 21 Women's Singles</v>
      </c>
      <c r="C48" s="154"/>
      <c r="D48" s="103"/>
      <c r="E48" s="103"/>
      <c r="F48" s="103"/>
      <c r="G48" s="104"/>
      <c r="H48" s="326"/>
      <c r="I48" s="326"/>
      <c r="J48" s="148"/>
      <c r="K48" s="147"/>
      <c r="L48" s="147"/>
      <c r="M48" s="147"/>
      <c r="N48" s="148"/>
      <c r="O48" s="148"/>
      <c r="Q48" s="149"/>
      <c r="R48" s="360">
        <f>$AS$8</f>
        <v>20</v>
      </c>
      <c r="S48" s="108">
        <f t="shared" si="1"/>
      </c>
      <c r="T48" s="109"/>
      <c r="U48" s="122">
        <f t="shared" si="2"/>
        <v>54</v>
      </c>
      <c r="V48" s="518"/>
      <c r="Z48" s="30">
        <f ca="1" t="shared" si="3"/>
      </c>
      <c r="AL48" s="170">
        <v>2</v>
      </c>
      <c r="AM48" s="171" t="s">
        <v>92</v>
      </c>
      <c r="AN48" s="30" t="str">
        <f>IF(COUNTIF($AO53:$AO56,"Y")=0,"Y","")</f>
        <v>Y</v>
      </c>
      <c r="AO48" s="30">
        <f ca="1" t="shared" si="6"/>
      </c>
      <c r="AS48" s="19"/>
      <c r="AT48" s="20"/>
      <c r="AU48" s="19"/>
      <c r="AV48" s="19"/>
      <c r="AW48" s="21"/>
    </row>
    <row r="49" spans="1:49" ht="12" customHeight="1">
      <c r="A49" s="159">
        <f>IF($R$9="M",55,56)</f>
        <v>56</v>
      </c>
      <c r="B49" s="160" t="str">
        <f>VLOOKUP(A49,$AL$3:$AM$86,2,FALSE)</f>
        <v>Under 21 Women's Doubles</v>
      </c>
      <c r="C49" s="161"/>
      <c r="D49" s="162"/>
      <c r="E49" s="162"/>
      <c r="F49" s="162"/>
      <c r="G49" s="160"/>
      <c r="H49" s="329"/>
      <c r="I49" s="349"/>
      <c r="J49" s="486"/>
      <c r="K49" s="487"/>
      <c r="L49" s="487"/>
      <c r="M49" s="487"/>
      <c r="N49" s="488"/>
      <c r="O49" s="494">
        <f>IF(Q49="Y","Reqd","")</f>
      </c>
      <c r="P49" s="495"/>
      <c r="Q49" s="163"/>
      <c r="R49" s="119">
        <f>$AS$9</f>
        <v>10</v>
      </c>
      <c r="S49" s="120">
        <f t="shared" si="1"/>
      </c>
      <c r="T49" s="121"/>
      <c r="U49" s="122">
        <f t="shared" si="2"/>
        <v>56</v>
      </c>
      <c r="V49" s="518"/>
      <c r="Z49" s="30">
        <f ca="1" t="shared" si="3"/>
      </c>
      <c r="AL49" s="140">
        <v>4</v>
      </c>
      <c r="AM49" s="141" t="s">
        <v>93</v>
      </c>
      <c r="AN49" s="30" t="str">
        <f>IF(COUNTIF($AO53:$AO56,"Y")=0,"Y","")</f>
        <v>Y</v>
      </c>
      <c r="AO49" s="30">
        <f ca="1" t="shared" si="6"/>
      </c>
      <c r="AS49" s="19"/>
      <c r="AT49" s="20"/>
      <c r="AU49" s="19"/>
      <c r="AV49" s="19"/>
      <c r="AW49" s="21"/>
    </row>
    <row r="50" spans="1:49" ht="12" customHeight="1" thickBot="1">
      <c r="A50" s="123">
        <v>57</v>
      </c>
      <c r="B50" s="124" t="s">
        <v>81</v>
      </c>
      <c r="C50" s="166"/>
      <c r="D50" s="142"/>
      <c r="E50" s="142"/>
      <c r="F50" s="142"/>
      <c r="G50" s="124"/>
      <c r="H50" s="327"/>
      <c r="I50" s="328"/>
      <c r="J50" s="489"/>
      <c r="K50" s="490"/>
      <c r="L50" s="490"/>
      <c r="M50" s="490"/>
      <c r="N50" s="491"/>
      <c r="O50" s="492" t="str">
        <f>IF(Q50="Y","Reqd",".")</f>
        <v>.</v>
      </c>
      <c r="P50" s="493"/>
      <c r="Q50" s="127"/>
      <c r="R50" s="361">
        <f>$AS$9</f>
        <v>10</v>
      </c>
      <c r="S50" s="145">
        <f t="shared" si="1"/>
      </c>
      <c r="T50" s="130"/>
      <c r="U50" s="122">
        <f t="shared" si="2"/>
        <v>57</v>
      </c>
      <c r="V50" s="518"/>
      <c r="Z50" s="30">
        <f ca="1" t="shared" si="3"/>
      </c>
      <c r="AL50" s="140">
        <v>5</v>
      </c>
      <c r="AM50" s="141" t="s">
        <v>11</v>
      </c>
      <c r="AN50" s="30" t="str">
        <f>IF(COUNTIF($AO53:$AO56,"Y")=0,"Y","")</f>
        <v>Y</v>
      </c>
      <c r="AO50" s="30">
        <f ca="1" t="shared" si="6"/>
      </c>
      <c r="AS50" s="19"/>
      <c r="AT50" s="20"/>
      <c r="AU50" s="19"/>
      <c r="AV50" s="19"/>
      <c r="AW50" s="21"/>
    </row>
    <row r="51" spans="1:49" ht="12" customHeight="1">
      <c r="A51" s="102">
        <f>IF($R$9="M",58,59)</f>
        <v>59</v>
      </c>
      <c r="B51" s="133" t="str">
        <f>VLOOKUP(A51,$AL$3:$AM$86,2,FALSE)</f>
        <v>Under 18 Girl's Singles</v>
      </c>
      <c r="C51" s="154"/>
      <c r="D51" s="103"/>
      <c r="E51" s="103"/>
      <c r="F51" s="103"/>
      <c r="G51" s="104"/>
      <c r="H51" s="326"/>
      <c r="I51" s="326"/>
      <c r="J51" s="148"/>
      <c r="K51" s="147"/>
      <c r="L51" s="147"/>
      <c r="M51" s="147"/>
      <c r="N51" s="148"/>
      <c r="O51" s="148"/>
      <c r="Q51" s="149"/>
      <c r="R51" s="107">
        <f>$AS$10</f>
        <v>20</v>
      </c>
      <c r="S51" s="108">
        <f t="shared" si="1"/>
      </c>
      <c r="T51" s="109"/>
      <c r="U51" s="122">
        <f t="shared" si="2"/>
        <v>59</v>
      </c>
      <c r="V51" s="518"/>
      <c r="Z51" s="30">
        <f ca="1" t="shared" si="3"/>
      </c>
      <c r="AL51" s="140">
        <v>7</v>
      </c>
      <c r="AM51" s="141" t="s">
        <v>94</v>
      </c>
      <c r="AN51" s="30" t="str">
        <f>IF(COUNTIF($AO55:$AO56,"Y")=0,"Y","")</f>
        <v>Y</v>
      </c>
      <c r="AO51" s="30">
        <f ca="1" t="shared" si="6"/>
      </c>
      <c r="AS51" s="19"/>
      <c r="AT51" s="20"/>
      <c r="AU51" s="19"/>
      <c r="AV51" s="19"/>
      <c r="AW51" s="21"/>
    </row>
    <row r="52" spans="1:49" ht="12" customHeight="1">
      <c r="A52" s="159">
        <f>IF($R$9="M",60,61)</f>
        <v>61</v>
      </c>
      <c r="B52" s="160" t="str">
        <f>VLOOKUP(A52,$AL$3:$AM$86,2,FALSE)</f>
        <v>Under 18 Girl's Doubles</v>
      </c>
      <c r="C52" s="161"/>
      <c r="D52" s="162"/>
      <c r="E52" s="162"/>
      <c r="F52" s="162"/>
      <c r="G52" s="160"/>
      <c r="H52" s="329"/>
      <c r="I52" s="349"/>
      <c r="J52" s="486"/>
      <c r="K52" s="487"/>
      <c r="L52" s="487"/>
      <c r="M52" s="487"/>
      <c r="N52" s="488"/>
      <c r="O52" s="494">
        <f>IF(Q52="Y","Reqd","")</f>
      </c>
      <c r="P52" s="495"/>
      <c r="Q52" s="163"/>
      <c r="R52" s="119">
        <f>$AS$11</f>
        <v>10</v>
      </c>
      <c r="S52" s="120">
        <f t="shared" si="1"/>
      </c>
      <c r="T52" s="121"/>
      <c r="U52" s="122">
        <f t="shared" si="2"/>
        <v>61</v>
      </c>
      <c r="V52" s="518"/>
      <c r="Z52" s="30">
        <f ca="1" t="shared" si="3"/>
      </c>
      <c r="AL52" s="140">
        <v>9</v>
      </c>
      <c r="AM52" s="141" t="s">
        <v>95</v>
      </c>
      <c r="AN52" s="30" t="str">
        <f>IF(COUNTIF($AO55:$AO56,"Y")=0,"Y","")</f>
        <v>Y</v>
      </c>
      <c r="AO52" s="30">
        <f ca="1" t="shared" si="6"/>
      </c>
      <c r="AW52" s="87"/>
    </row>
    <row r="53" spans="1:49" ht="12" customHeight="1" thickBot="1">
      <c r="A53" s="345">
        <v>62</v>
      </c>
      <c r="B53" s="346" t="s">
        <v>84</v>
      </c>
      <c r="C53" s="347"/>
      <c r="D53" s="348"/>
      <c r="E53" s="348"/>
      <c r="F53" s="348"/>
      <c r="G53" s="346"/>
      <c r="H53" s="330"/>
      <c r="I53" s="328"/>
      <c r="J53" s="489"/>
      <c r="K53" s="490"/>
      <c r="L53" s="490"/>
      <c r="M53" s="490"/>
      <c r="N53" s="491"/>
      <c r="O53" s="492" t="str">
        <f>IF(Q53="Y","Reqd",".")</f>
        <v>.</v>
      </c>
      <c r="P53" s="493"/>
      <c r="Q53" s="173"/>
      <c r="R53" s="174">
        <f>$AS$11</f>
        <v>10</v>
      </c>
      <c r="S53" s="175">
        <f t="shared" si="1"/>
      </c>
      <c r="T53" s="130"/>
      <c r="U53" s="172">
        <f t="shared" si="2"/>
        <v>62</v>
      </c>
      <c r="V53" s="518"/>
      <c r="Z53" s="30">
        <f ca="1" t="shared" si="3"/>
      </c>
      <c r="AL53" s="140">
        <v>11</v>
      </c>
      <c r="AM53" s="141" t="s">
        <v>96</v>
      </c>
      <c r="AN53" s="30" t="str">
        <f>IF(COUNTIF($AO48:$AO50,"Y")=0,"Y","")</f>
        <v>Y</v>
      </c>
      <c r="AO53" s="30">
        <f ca="1" t="shared" si="6"/>
      </c>
      <c r="AW53" s="87"/>
    </row>
    <row r="54" spans="1:49" ht="13.5" customHeight="1">
      <c r="A54" s="102">
        <f>IF($R$9="M",63,64)</f>
        <v>64</v>
      </c>
      <c r="B54" s="133" t="str">
        <f>VLOOKUP(A54,$AL$3:$AM$92,2,FALSE)</f>
        <v>Under 15 Girl's Singles</v>
      </c>
      <c r="C54" s="154"/>
      <c r="D54" s="103"/>
      <c r="E54" s="103"/>
      <c r="F54" s="103"/>
      <c r="G54" s="104"/>
      <c r="H54" s="301"/>
      <c r="I54" s="301"/>
      <c r="J54" s="148"/>
      <c r="K54" s="147"/>
      <c r="L54" s="147"/>
      <c r="M54" s="147"/>
      <c r="N54" s="148"/>
      <c r="O54" s="148"/>
      <c r="Q54" s="149"/>
      <c r="R54" s="107">
        <f>$AS$10</f>
        <v>20</v>
      </c>
      <c r="S54" s="108">
        <f t="shared" si="1"/>
      </c>
      <c r="T54" s="109"/>
      <c r="U54" s="122">
        <f t="shared" si="2"/>
        <v>64</v>
      </c>
      <c r="V54" s="518"/>
      <c r="Z54" s="30">
        <f ca="1" t="shared" si="3"/>
      </c>
      <c r="AL54" s="140">
        <v>13</v>
      </c>
      <c r="AM54" s="141" t="s">
        <v>97</v>
      </c>
      <c r="AN54" s="30" t="str">
        <f>IF(COUNTIF($AO48:$AO50,"Y")=0,"Y","")</f>
        <v>Y</v>
      </c>
      <c r="AO54" s="30">
        <f ca="1" t="shared" si="6"/>
      </c>
      <c r="AS54" s="19"/>
      <c r="AT54" s="20"/>
      <c r="AU54" s="19"/>
      <c r="AV54" s="19"/>
      <c r="AW54" s="21"/>
    </row>
    <row r="55" spans="1:49" ht="13.5" customHeight="1">
      <c r="A55" s="159">
        <f>IF($R$9="M",65,66)</f>
        <v>66</v>
      </c>
      <c r="B55" s="160" t="str">
        <f>VLOOKUP(A55,$AL$3:$AM$92,2,FALSE)</f>
        <v>Under 15 Girl's Doubles</v>
      </c>
      <c r="C55" s="161"/>
      <c r="D55" s="162"/>
      <c r="E55" s="162"/>
      <c r="F55" s="162"/>
      <c r="G55" s="160"/>
      <c r="H55" s="329"/>
      <c r="I55" s="349"/>
      <c r="J55" s="486"/>
      <c r="K55" s="487"/>
      <c r="L55" s="487"/>
      <c r="M55" s="487"/>
      <c r="N55" s="488"/>
      <c r="O55" s="494">
        <f>IF(Q55="Y","Reqd","")</f>
      </c>
      <c r="P55" s="495"/>
      <c r="Q55" s="163"/>
      <c r="R55" s="119">
        <f>$AS$11</f>
        <v>10</v>
      </c>
      <c r="S55" s="120">
        <f t="shared" si="1"/>
      </c>
      <c r="T55" s="121"/>
      <c r="U55" s="122">
        <f t="shared" si="2"/>
        <v>66</v>
      </c>
      <c r="V55" s="518"/>
      <c r="Z55" s="30">
        <f ca="1" t="shared" si="3"/>
      </c>
      <c r="AA55" s="15"/>
      <c r="AB55" s="15"/>
      <c r="AC55" s="178"/>
      <c r="AL55" s="140">
        <v>15</v>
      </c>
      <c r="AM55" s="141" t="s">
        <v>99</v>
      </c>
      <c r="AN55" s="30" t="str">
        <f>IF(COUNTIF($AO48:$AO52,"Y")=0,"Y","")</f>
        <v>Y</v>
      </c>
      <c r="AO55" s="30">
        <f ca="1" t="shared" si="6"/>
      </c>
      <c r="AS55" s="19"/>
      <c r="AT55" s="20"/>
      <c r="AU55" s="19"/>
      <c r="AV55" s="19"/>
      <c r="AW55" s="21"/>
    </row>
    <row r="56" spans="1:49" ht="13.5" customHeight="1" thickBot="1">
      <c r="A56" s="123">
        <v>67</v>
      </c>
      <c r="B56" s="124" t="s">
        <v>87</v>
      </c>
      <c r="C56" s="166"/>
      <c r="D56" s="142"/>
      <c r="E56" s="142"/>
      <c r="F56" s="142"/>
      <c r="G56" s="124"/>
      <c r="H56" s="327"/>
      <c r="I56" s="328"/>
      <c r="J56" s="489"/>
      <c r="K56" s="490"/>
      <c r="L56" s="490"/>
      <c r="M56" s="490"/>
      <c r="N56" s="491"/>
      <c r="O56" s="492" t="str">
        <f>IF(Q56="Y","Reqd",".")</f>
        <v>.</v>
      </c>
      <c r="P56" s="493"/>
      <c r="Q56" s="173"/>
      <c r="R56" s="174">
        <f>$AS$11</f>
        <v>10</v>
      </c>
      <c r="S56" s="175">
        <f t="shared" si="1"/>
      </c>
      <c r="T56" s="130"/>
      <c r="U56" s="172">
        <f t="shared" si="2"/>
        <v>67</v>
      </c>
      <c r="V56" s="518"/>
      <c r="Z56" s="30">
        <f ca="1" t="shared" si="3"/>
      </c>
      <c r="AL56" s="140">
        <v>17</v>
      </c>
      <c r="AM56" s="141" t="s">
        <v>100</v>
      </c>
      <c r="AN56" s="30" t="str">
        <f>IF(COUNTIF($AO48:$AO52,"Y")=0,"Y","")</f>
        <v>Y</v>
      </c>
      <c r="AO56" s="30">
        <f ca="1" t="shared" si="6"/>
      </c>
      <c r="AS56" s="19"/>
      <c r="AT56" s="20"/>
      <c r="AU56" s="19"/>
      <c r="AV56" s="19"/>
      <c r="AW56" s="21"/>
    </row>
    <row r="57" spans="1:49" ht="13.5" customHeight="1">
      <c r="A57" s="102">
        <f>IF($R$9="M",68,69)</f>
        <v>69</v>
      </c>
      <c r="B57" s="176" t="str">
        <f>VLOOKUP(A57,$AL$3:$AM$92,2,FALSE)</f>
        <v>Under 13 Girl's Singles</v>
      </c>
      <c r="C57" s="154"/>
      <c r="D57" s="103"/>
      <c r="E57" s="103"/>
      <c r="F57" s="103"/>
      <c r="G57" s="104"/>
      <c r="H57" s="326"/>
      <c r="I57" s="326"/>
      <c r="J57" s="148"/>
      <c r="K57" s="147"/>
      <c r="L57" s="147"/>
      <c r="M57" s="147"/>
      <c r="N57" s="148"/>
      <c r="O57" s="148"/>
      <c r="Q57" s="149"/>
      <c r="R57" s="107">
        <f>$AS$10</f>
        <v>20</v>
      </c>
      <c r="S57" s="108">
        <f t="shared" si="1"/>
      </c>
      <c r="T57" s="109"/>
      <c r="U57" s="172">
        <f t="shared" si="2"/>
        <v>69</v>
      </c>
      <c r="V57" s="518"/>
      <c r="Z57" s="30"/>
      <c r="AL57" s="37">
        <v>19</v>
      </c>
      <c r="AM57" s="38" t="s">
        <v>101</v>
      </c>
      <c r="AN57" s="30">
        <f>IF(AND($AE$26&gt;=75,$AE$26&lt;=108,COUNTIF(AO66:AO77,"Y")=0),"Y","")</f>
      </c>
      <c r="AO57" s="30">
        <f ca="1" t="shared" si="6"/>
      </c>
      <c r="AS57" s="19"/>
      <c r="AT57" s="20"/>
      <c r="AU57" s="19"/>
      <c r="AV57" s="19"/>
      <c r="AW57" s="21"/>
    </row>
    <row r="58" spans="1:49" ht="13.5" customHeight="1">
      <c r="A58" s="159">
        <f>IF($R$9="M",70,71)</f>
        <v>71</v>
      </c>
      <c r="B58" s="177" t="str">
        <f>VLOOKUP(A58,$AL$3:$AM$92,2,FALSE)</f>
        <v>Under 13 Girl's Doubles</v>
      </c>
      <c r="C58" s="161"/>
      <c r="D58" s="162"/>
      <c r="E58" s="162"/>
      <c r="F58" s="162"/>
      <c r="G58" s="160"/>
      <c r="H58" s="329"/>
      <c r="I58" s="349"/>
      <c r="J58" s="486"/>
      <c r="K58" s="487"/>
      <c r="L58" s="487"/>
      <c r="M58" s="487"/>
      <c r="N58" s="488"/>
      <c r="O58" s="494">
        <f>IF(Q58="Y","Reqd","")</f>
      </c>
      <c r="P58" s="495"/>
      <c r="Q58" s="163"/>
      <c r="R58" s="119">
        <f>$AS$11</f>
        <v>10</v>
      </c>
      <c r="S58" s="120">
        <f t="shared" si="1"/>
      </c>
      <c r="T58" s="121"/>
      <c r="U58" s="172">
        <f t="shared" si="2"/>
        <v>71</v>
      </c>
      <c r="V58" s="518"/>
      <c r="Z58" s="30"/>
      <c r="AL58" s="37">
        <v>21</v>
      </c>
      <c r="AM58" s="38" t="s">
        <v>102</v>
      </c>
      <c r="AN58" s="30">
        <f>IF(AND($AE$26&gt;=75,$AE$26&lt;=108,COUNTIF(AO67:AO78,"Y")=0),"Y","")</f>
      </c>
      <c r="AO58" s="30">
        <f ca="1" t="shared" si="6"/>
      </c>
      <c r="AS58" s="19"/>
      <c r="AT58" s="20"/>
      <c r="AU58" s="19"/>
      <c r="AV58" s="19"/>
      <c r="AW58" s="21"/>
    </row>
    <row r="59" spans="1:49" ht="13.5" customHeight="1" thickBot="1">
      <c r="A59" s="123">
        <v>72</v>
      </c>
      <c r="B59" s="124" t="s">
        <v>91</v>
      </c>
      <c r="C59" s="166"/>
      <c r="D59" s="142"/>
      <c r="E59" s="142"/>
      <c r="F59" s="142"/>
      <c r="G59" s="124"/>
      <c r="H59" s="327"/>
      <c r="I59" s="328"/>
      <c r="J59" s="489"/>
      <c r="K59" s="490"/>
      <c r="L59" s="490"/>
      <c r="M59" s="490"/>
      <c r="N59" s="491"/>
      <c r="O59" s="492" t="str">
        <f>IF(Q59="Y","Reqd",".")</f>
        <v>.</v>
      </c>
      <c r="P59" s="493"/>
      <c r="Q59" s="127"/>
      <c r="R59" s="174">
        <f>$AS$11</f>
        <v>10</v>
      </c>
      <c r="S59" s="145">
        <f t="shared" si="1"/>
      </c>
      <c r="T59" s="179"/>
      <c r="U59" s="172">
        <f t="shared" si="2"/>
        <v>72</v>
      </c>
      <c r="V59" s="518"/>
      <c r="Z59" s="30"/>
      <c r="AL59" s="37">
        <v>22</v>
      </c>
      <c r="AM59" s="38" t="s">
        <v>41</v>
      </c>
      <c r="AN59" s="30">
        <f>IF(AND($AE$26&gt;=75,$AE$26&lt;=108,COUNTIF(AO68:AO79,"Y")=0),"Y","")</f>
      </c>
      <c r="AO59" s="30">
        <f ca="1" t="shared" si="6"/>
      </c>
      <c r="AS59" s="19"/>
      <c r="AT59" s="20"/>
      <c r="AU59" s="19"/>
      <c r="AV59" s="19"/>
      <c r="AW59" s="21"/>
    </row>
    <row r="60" spans="1:49" ht="12.75" customHeight="1">
      <c r="A60" s="102">
        <f>IF($R$9="M",73,74)</f>
        <v>74</v>
      </c>
      <c r="B60" s="176" t="str">
        <f>VLOOKUP(A60,$AL$3:$AM$95,2,FALSE)</f>
        <v>Under 11 Girl's Singles</v>
      </c>
      <c r="C60" s="154"/>
      <c r="D60" s="103"/>
      <c r="E60" s="103"/>
      <c r="F60" s="103"/>
      <c r="G60" s="104"/>
      <c r="H60" s="326"/>
      <c r="I60" s="326"/>
      <c r="J60" s="148"/>
      <c r="K60" s="147"/>
      <c r="L60" s="147"/>
      <c r="M60" s="147"/>
      <c r="N60" s="148"/>
      <c r="O60" s="148"/>
      <c r="Q60" s="149"/>
      <c r="R60" s="107">
        <f>$AS$10</f>
        <v>20</v>
      </c>
      <c r="S60" s="108">
        <f t="shared" si="1"/>
      </c>
      <c r="T60" s="109"/>
      <c r="U60" s="122">
        <f t="shared" si="2"/>
        <v>74</v>
      </c>
      <c r="V60" s="518"/>
      <c r="Z60" s="30">
        <f ca="1" t="shared" si="3"/>
      </c>
      <c r="AL60" s="37"/>
      <c r="AM60" s="38"/>
      <c r="AN60" s="30"/>
      <c r="AO60" s="30"/>
      <c r="AS60" s="19"/>
      <c r="AT60" s="20"/>
      <c r="AU60" s="19"/>
      <c r="AV60" s="19"/>
      <c r="AW60" s="21"/>
    </row>
    <row r="61" spans="1:49" ht="13.5" customHeight="1">
      <c r="A61" s="159">
        <f>IF($R$9="M",75,76)</f>
        <v>76</v>
      </c>
      <c r="B61" s="177" t="str">
        <f>VLOOKUP(A61,$AL$3:$AM$95,2,FALSE)</f>
        <v>Under 11 Girl's Doubles</v>
      </c>
      <c r="C61" s="161"/>
      <c r="D61" s="162"/>
      <c r="E61" s="162"/>
      <c r="F61" s="162"/>
      <c r="G61" s="160"/>
      <c r="H61" s="329"/>
      <c r="I61" s="349"/>
      <c r="J61" s="486"/>
      <c r="K61" s="487"/>
      <c r="L61" s="487"/>
      <c r="M61" s="487"/>
      <c r="N61" s="488"/>
      <c r="O61" s="494">
        <f>IF(Q61="Y","Reqd","")</f>
      </c>
      <c r="P61" s="495"/>
      <c r="Q61" s="163"/>
      <c r="R61" s="119">
        <f>$AS$11</f>
        <v>10</v>
      </c>
      <c r="S61" s="120">
        <f t="shared" si="1"/>
      </c>
      <c r="T61" s="121"/>
      <c r="U61" s="122">
        <f t="shared" si="2"/>
        <v>76</v>
      </c>
      <c r="V61" s="518"/>
      <c r="Z61" s="30">
        <f ca="1" t="shared" si="3"/>
      </c>
      <c r="AL61" s="37"/>
      <c r="AM61" s="38"/>
      <c r="AN61" s="30"/>
      <c r="AO61" s="30"/>
      <c r="AS61" s="19"/>
      <c r="AT61" s="20"/>
      <c r="AU61" s="19"/>
      <c r="AV61" s="19"/>
      <c r="AW61" s="21"/>
    </row>
    <row r="62" spans="1:49" ht="13.5" customHeight="1" thickBot="1">
      <c r="A62" s="123">
        <v>77</v>
      </c>
      <c r="B62" s="124" t="s">
        <v>289</v>
      </c>
      <c r="C62" s="166"/>
      <c r="D62" s="142"/>
      <c r="E62" s="142"/>
      <c r="F62" s="142"/>
      <c r="G62" s="124"/>
      <c r="H62" s="327"/>
      <c r="I62" s="328"/>
      <c r="J62" s="489"/>
      <c r="K62" s="490"/>
      <c r="L62" s="490"/>
      <c r="M62" s="490"/>
      <c r="N62" s="491"/>
      <c r="O62" s="492" t="str">
        <f>IF(Q62="Y","Reqd",".")</f>
        <v>.</v>
      </c>
      <c r="P62" s="493"/>
      <c r="Q62" s="127"/>
      <c r="R62" s="174">
        <f>$AS$11</f>
        <v>10</v>
      </c>
      <c r="S62" s="145">
        <f t="shared" si="1"/>
      </c>
      <c r="T62" s="179"/>
      <c r="U62" s="123">
        <f t="shared" si="2"/>
        <v>77</v>
      </c>
      <c r="V62" s="519"/>
      <c r="Z62" s="30">
        <f ca="1" t="shared" si="3"/>
      </c>
      <c r="AL62" s="37"/>
      <c r="AM62" s="38"/>
      <c r="AN62" s="30"/>
      <c r="AO62" s="30"/>
      <c r="AS62" s="19"/>
      <c r="AT62" s="20"/>
      <c r="AU62" s="19"/>
      <c r="AV62" s="19"/>
      <c r="AW62" s="21"/>
    </row>
    <row r="63" spans="1:49" ht="13.5" customHeight="1">
      <c r="A63" s="180"/>
      <c r="B63" s="181" t="s">
        <v>105</v>
      </c>
      <c r="C63" s="182"/>
      <c r="D63" s="183"/>
      <c r="E63" s="183"/>
      <c r="F63" s="183"/>
      <c r="G63" s="184"/>
      <c r="H63" s="185"/>
      <c r="I63" s="186"/>
      <c r="J63" s="187"/>
      <c r="K63" s="188"/>
      <c r="L63" s="188"/>
      <c r="M63" s="188"/>
      <c r="N63" s="188"/>
      <c r="O63" s="189"/>
      <c r="P63" s="190"/>
      <c r="Q63" s="191"/>
      <c r="R63" s="192"/>
      <c r="S63" s="193">
        <v>5</v>
      </c>
      <c r="T63" s="194"/>
      <c r="U63" s="122"/>
      <c r="V63" s="195"/>
      <c r="W63" s="196"/>
      <c r="X63" s="197"/>
      <c r="Y63" s="196"/>
      <c r="Z63" s="168"/>
      <c r="AA63" s="196"/>
      <c r="AB63" s="196"/>
      <c r="AC63" s="196"/>
      <c r="AD63" s="196"/>
      <c r="AE63" s="196"/>
      <c r="AF63" s="196"/>
      <c r="AG63" s="196"/>
      <c r="AH63" s="196"/>
      <c r="AI63" s="196"/>
      <c r="AJ63" s="196"/>
      <c r="AK63" s="196"/>
      <c r="AL63" s="37">
        <v>24</v>
      </c>
      <c r="AM63" s="38" t="s">
        <v>103</v>
      </c>
      <c r="AN63" s="30">
        <f>IF(AND($AE$26&gt;=70,$AE$26&lt;=108,COUNTIF(AO69:AO77,"Y")=0),"Y","")</f>
      </c>
      <c r="AO63" s="30">
        <f aca="true" ca="1" t="shared" si="7" ref="AO63:AO95">IF(ISERROR(MATCH($AL63,$U$18:$U$62,0)),"",TRIM(OFFSET($U$17,MATCH($AL63,$U$18:$U$62,0),-1)))</f>
      </c>
      <c r="AS63" s="19"/>
      <c r="AT63" s="20"/>
      <c r="AU63" s="19"/>
      <c r="AV63" s="19"/>
      <c r="AW63" s="21"/>
    </row>
    <row r="64" spans="1:49" s="196" customFormat="1" ht="9.75" customHeight="1">
      <c r="A64" s="512"/>
      <c r="B64" s="513"/>
      <c r="C64" s="513"/>
      <c r="D64" s="513"/>
      <c r="E64" s="513"/>
      <c r="F64" s="513"/>
      <c r="G64" s="513"/>
      <c r="H64" s="513"/>
      <c r="I64" s="513"/>
      <c r="J64" s="513"/>
      <c r="K64" s="513"/>
      <c r="L64" s="513"/>
      <c r="M64" s="513"/>
      <c r="N64" s="514"/>
      <c r="O64" s="496" t="s">
        <v>107</v>
      </c>
      <c r="P64" s="497"/>
      <c r="Q64" s="497"/>
      <c r="R64" s="498"/>
      <c r="S64" s="508">
        <f>IF(SUM(S18:S63)&gt;5,SUM(S18:S63),"")</f>
      </c>
      <c r="T64" s="509"/>
      <c r="U64" s="80"/>
      <c r="V64" s="198"/>
      <c r="W64" s="168"/>
      <c r="X64" s="199"/>
      <c r="Y64" s="168"/>
      <c r="Z64"/>
      <c r="AA64" s="168"/>
      <c r="AB64" s="168"/>
      <c r="AC64" s="168"/>
      <c r="AD64" s="168"/>
      <c r="AE64" s="168"/>
      <c r="AF64" s="168"/>
      <c r="AG64" s="168"/>
      <c r="AH64" s="168"/>
      <c r="AI64" s="168"/>
      <c r="AJ64" s="168"/>
      <c r="AK64" s="168"/>
      <c r="AL64" s="37">
        <v>26</v>
      </c>
      <c r="AM64" s="38" t="s">
        <v>104</v>
      </c>
      <c r="AN64" s="30">
        <f>IF(AND($AE$26&gt;=70,$AE$26&lt;=108,COUNTIF(AO70:AO78,"Y")=0),"Y","")</f>
      </c>
      <c r="AO64" s="30">
        <f ca="1" t="shared" si="7"/>
      </c>
      <c r="AS64" s="200"/>
      <c r="AT64" s="201"/>
      <c r="AU64" s="200"/>
      <c r="AV64" s="200"/>
      <c r="AW64" s="202"/>
    </row>
    <row r="65" spans="1:49" s="168" customFormat="1" ht="9.75" customHeight="1" thickBot="1">
      <c r="A65" s="203" t="s">
        <v>109</v>
      </c>
      <c r="B65" s="204"/>
      <c r="C65" s="204"/>
      <c r="D65" s="204"/>
      <c r="E65" s="204"/>
      <c r="F65" s="515" t="s">
        <v>36</v>
      </c>
      <c r="G65" s="516"/>
      <c r="H65" s="516"/>
      <c r="I65" s="516"/>
      <c r="J65" s="516"/>
      <c r="K65" s="516"/>
      <c r="L65" s="516"/>
      <c r="M65" s="204"/>
      <c r="N65" s="205"/>
      <c r="O65" s="499"/>
      <c r="P65" s="500"/>
      <c r="Q65" s="500"/>
      <c r="R65" s="501"/>
      <c r="S65" s="510"/>
      <c r="T65" s="511"/>
      <c r="U65" s="207"/>
      <c r="V65" s="206"/>
      <c r="W65"/>
      <c r="X65" s="7"/>
      <c r="Y65"/>
      <c r="Z65"/>
      <c r="AA65"/>
      <c r="AB65"/>
      <c r="AC65"/>
      <c r="AD65"/>
      <c r="AE65"/>
      <c r="AF65"/>
      <c r="AG65"/>
      <c r="AH65"/>
      <c r="AI65"/>
      <c r="AJ65"/>
      <c r="AK65"/>
      <c r="AL65" s="37">
        <v>27</v>
      </c>
      <c r="AM65" s="38" t="s">
        <v>51</v>
      </c>
      <c r="AN65" s="30">
        <f>IF(AND($AE$26&gt;=70,$AE$26&lt;=108,COUNTIF(AO71:AO79,"Y")=0),"Y","")</f>
      </c>
      <c r="AO65" s="30">
        <f ca="1" t="shared" si="7"/>
      </c>
      <c r="AS65" s="200"/>
      <c r="AT65" s="201"/>
      <c r="AU65" s="200"/>
      <c r="AV65" s="200"/>
      <c r="AW65" s="202"/>
    </row>
    <row r="66" spans="1:49" ht="13.5" thickTop="1">
      <c r="A66" s="208" t="s">
        <v>110</v>
      </c>
      <c r="B66" s="209"/>
      <c r="C66" s="209"/>
      <c r="D66" s="209"/>
      <c r="E66" s="209"/>
      <c r="F66" s="209"/>
      <c r="G66" s="209"/>
      <c r="H66" s="209"/>
      <c r="I66" s="209"/>
      <c r="J66" s="209"/>
      <c r="K66" s="209"/>
      <c r="L66" s="209"/>
      <c r="M66" s="209"/>
      <c r="N66" s="210"/>
      <c r="O66" s="502" t="s">
        <v>111</v>
      </c>
      <c r="P66" s="503"/>
      <c r="Q66" s="503"/>
      <c r="R66" s="503"/>
      <c r="S66" s="503"/>
      <c r="T66" s="503"/>
      <c r="U66" s="503"/>
      <c r="V66" s="504"/>
      <c r="AL66" s="37">
        <v>29</v>
      </c>
      <c r="AM66" s="38" t="s">
        <v>106</v>
      </c>
      <c r="AN66" s="30">
        <f>IF(AND($AE$26&gt;=65,$AE$26&lt;=108,COUNTIF(AO72:AO77,"Y")=0),"Y","")</f>
      </c>
      <c r="AO66" s="30">
        <f ca="1" t="shared" si="7"/>
      </c>
      <c r="AS66" s="19"/>
      <c r="AT66" s="20"/>
      <c r="AU66" s="19"/>
      <c r="AV66" s="19"/>
      <c r="AW66" s="21"/>
    </row>
    <row r="67" spans="1:49" ht="9.75" customHeight="1">
      <c r="A67" s="211" t="s">
        <v>253</v>
      </c>
      <c r="B67" s="212"/>
      <c r="C67" s="212"/>
      <c r="D67" s="212"/>
      <c r="E67" s="212"/>
      <c r="F67" s="213"/>
      <c r="G67" s="212"/>
      <c r="H67" s="214"/>
      <c r="I67" s="215"/>
      <c r="J67" s="212"/>
      <c r="K67" s="212"/>
      <c r="L67" s="216"/>
      <c r="M67" s="212"/>
      <c r="N67" s="217"/>
      <c r="O67" s="505"/>
      <c r="P67" s="506"/>
      <c r="Q67" s="506"/>
      <c r="R67" s="506"/>
      <c r="S67" s="506"/>
      <c r="T67" s="506"/>
      <c r="U67" s="506"/>
      <c r="V67" s="507"/>
      <c r="AL67" s="37">
        <v>31</v>
      </c>
      <c r="AM67" s="38" t="s">
        <v>108</v>
      </c>
      <c r="AN67" s="30">
        <f>IF(AND($AE$26&gt;=65,$AE$26&lt;=108,COUNTIF(AO73:AO78,"Y")=0),"Y","")</f>
      </c>
      <c r="AO67" s="30">
        <f ca="1" t="shared" si="7"/>
      </c>
      <c r="AS67" s="19"/>
      <c r="AT67" s="20"/>
      <c r="AU67" s="19"/>
      <c r="AV67" s="19"/>
      <c r="AW67" s="21"/>
    </row>
    <row r="68" spans="1:49" ht="12.75">
      <c r="A68" s="220" t="s">
        <v>114</v>
      </c>
      <c r="B68" s="17"/>
      <c r="C68" s="17"/>
      <c r="D68" s="17"/>
      <c r="E68" s="17"/>
      <c r="F68" s="17"/>
      <c r="G68" s="17"/>
      <c r="H68" s="17"/>
      <c r="I68" s="8"/>
      <c r="J68" s="8"/>
      <c r="K68" s="8"/>
      <c r="L68" s="558" t="str">
        <f>AS17</f>
        <v>shonacudby@xtra.co.nz</v>
      </c>
      <c r="M68" s="558"/>
      <c r="N68" s="558"/>
      <c r="O68" s="558"/>
      <c r="P68" s="558"/>
      <c r="Q68" s="558"/>
      <c r="R68" s="558"/>
      <c r="S68" s="558"/>
      <c r="T68" s="8"/>
      <c r="U68" s="8"/>
      <c r="V68" s="8"/>
      <c r="AL68" s="37">
        <v>32</v>
      </c>
      <c r="AM68" s="38" t="s">
        <v>58</v>
      </c>
      <c r="AN68" s="30">
        <f>IF(AND($AE$26&gt;=65,$AE$26&lt;=108,COUNTIF(AO74:AO79,"Y")=0),"Y","")</f>
      </c>
      <c r="AO68" s="30">
        <f ca="1" t="shared" si="7"/>
      </c>
      <c r="AT68" s="20"/>
      <c r="AU68" s="19"/>
      <c r="AV68" s="19"/>
      <c r="AW68" s="21"/>
    </row>
    <row r="69" spans="1:49" s="221" customFormat="1" ht="13.5" customHeight="1">
      <c r="A69"/>
      <c r="B69"/>
      <c r="C69"/>
      <c r="D69"/>
      <c r="E69"/>
      <c r="F69"/>
      <c r="G69"/>
      <c r="H69"/>
      <c r="I69" s="8"/>
      <c r="J69" s="8"/>
      <c r="K69" s="8"/>
      <c r="L69" s="8"/>
      <c r="M69" s="8"/>
      <c r="N69" s="8"/>
      <c r="O69" s="8"/>
      <c r="P69" s="8"/>
      <c r="Q69" s="8"/>
      <c r="R69" s="8"/>
      <c r="S69" s="8"/>
      <c r="T69" s="8"/>
      <c r="U69" s="8"/>
      <c r="V69" s="8"/>
      <c r="W69"/>
      <c r="X69" s="7"/>
      <c r="Y69"/>
      <c r="Z69"/>
      <c r="AA69"/>
      <c r="AB69"/>
      <c r="AC69"/>
      <c r="AD69"/>
      <c r="AE69"/>
      <c r="AF69"/>
      <c r="AG69"/>
      <c r="AH69"/>
      <c r="AI69"/>
      <c r="AJ69"/>
      <c r="AK69"/>
      <c r="AL69" s="140">
        <v>34</v>
      </c>
      <c r="AM69" s="141" t="s">
        <v>112</v>
      </c>
      <c r="AN69" s="30">
        <f>IF(AND($AE$26&gt;=60,$AE$26&lt;=108,COUNTIF(AO75:AO77,"Y")=0),"Y","")</f>
      </c>
      <c r="AO69" s="30">
        <f ca="1" t="shared" si="7"/>
      </c>
      <c r="AS69" s="222"/>
      <c r="AT69" s="223"/>
      <c r="AU69" s="222"/>
      <c r="AV69" s="222"/>
      <c r="AW69" s="224"/>
    </row>
    <row r="70" spans="38:49" ht="8.25" customHeight="1">
      <c r="AL70" s="140">
        <v>36</v>
      </c>
      <c r="AM70" s="141" t="s">
        <v>113</v>
      </c>
      <c r="AN70" s="30">
        <f>IF(AND($AE$26&gt;=60,$AE$26&lt;=108,COUNTIF(AO76:AO78,"Y")=0),"Y","")</f>
      </c>
      <c r="AO70" s="30">
        <f ca="1" t="shared" si="7"/>
      </c>
      <c r="AS70" s="19"/>
      <c r="AT70" s="20"/>
      <c r="AU70" s="19"/>
      <c r="AV70" s="19"/>
      <c r="AW70" s="21"/>
    </row>
    <row r="71" spans="38:49" ht="12.75">
      <c r="AL71" s="218">
        <v>37</v>
      </c>
      <c r="AM71" s="219" t="s">
        <v>64</v>
      </c>
      <c r="AN71" s="30">
        <f>IF(AND($AE$26&gt;=60,$AE$26&lt;=108,COUNTIF(AO77:AO79,"Y")=0),"Y","")</f>
      </c>
      <c r="AO71" s="30">
        <f ca="1" t="shared" si="7"/>
      </c>
      <c r="AS71" s="19"/>
      <c r="AT71" s="20"/>
      <c r="AU71" s="19"/>
      <c r="AV71" s="19"/>
      <c r="AW71" s="21"/>
    </row>
    <row r="72" spans="38:49" ht="12.75">
      <c r="AL72" s="140">
        <v>39</v>
      </c>
      <c r="AM72" s="141" t="s">
        <v>115</v>
      </c>
      <c r="AN72" s="30">
        <f>IF(AND($AE$26&gt;=50,$AE$26&lt;=108,COUNTIF(AO78:AO80,"Y")=0),"Y","")</f>
      </c>
      <c r="AO72" s="30">
        <f ca="1" t="shared" si="7"/>
      </c>
      <c r="AS72" s="19"/>
      <c r="AT72" s="20"/>
      <c r="AU72" s="19"/>
      <c r="AV72" s="19"/>
      <c r="AW72" s="21"/>
    </row>
    <row r="73" spans="38:49" ht="12.75">
      <c r="AL73" s="140">
        <v>41</v>
      </c>
      <c r="AM73" s="141" t="s">
        <v>116</v>
      </c>
      <c r="AN73" s="30">
        <f>IF(AND($AE$26&gt;=50,$AE$26&lt;=108,COUNTIF(AO79:AO81,"Y")=0),"Y","")</f>
      </c>
      <c r="AO73" s="30">
        <f ca="1" t="shared" si="7"/>
      </c>
      <c r="AS73" s="19"/>
      <c r="AT73" s="20"/>
      <c r="AU73" s="19"/>
      <c r="AV73" s="19"/>
      <c r="AW73" s="21"/>
    </row>
    <row r="74" spans="38:49" ht="12.75">
      <c r="AL74" s="140">
        <v>42</v>
      </c>
      <c r="AM74" s="141" t="s">
        <v>70</v>
      </c>
      <c r="AN74" s="30">
        <f>IF(AND($AE$26&gt;=50,$AE$26&lt;=108,COUNTIF(AO80:AO82,"Y")=0),"Y","")</f>
      </c>
      <c r="AO74" s="30">
        <f ca="1" t="shared" si="7"/>
      </c>
      <c r="AS74" s="19"/>
      <c r="AT74" s="20"/>
      <c r="AU74" s="19"/>
      <c r="AV74" s="19"/>
      <c r="AW74" s="21"/>
    </row>
    <row r="75" spans="38:49" ht="12.75">
      <c r="AL75" s="140">
        <v>44</v>
      </c>
      <c r="AM75" s="141" t="s">
        <v>117</v>
      </c>
      <c r="AN75" s="30">
        <f>IF(AND($AE$26&gt;=40,$AE$26&lt;=108,COUNTIF(AO81:AO86,"Y")=0),"Y","")</f>
      </c>
      <c r="AO75" s="30">
        <f ca="1" t="shared" si="7"/>
      </c>
      <c r="AS75" s="19"/>
      <c r="AT75" s="20"/>
      <c r="AU75" s="19"/>
      <c r="AV75" s="19"/>
      <c r="AW75" s="21"/>
    </row>
    <row r="76" spans="38:49" ht="12.75">
      <c r="AL76" s="140">
        <v>46</v>
      </c>
      <c r="AM76" s="141" t="s">
        <v>118</v>
      </c>
      <c r="AN76" s="30">
        <f>IF(AND($AE$26&gt;=40,$AE$26&lt;=108,COUNTIF(AO82:AO87,"Y")=0),"Y","")</f>
      </c>
      <c r="AO76" s="30">
        <f ca="1" t="shared" si="7"/>
      </c>
      <c r="AS76" s="19"/>
      <c r="AT76" s="20"/>
      <c r="AU76" s="19"/>
      <c r="AV76" s="19"/>
      <c r="AW76" s="21"/>
    </row>
    <row r="77" spans="38:49" ht="12.75">
      <c r="AL77" s="140">
        <v>47</v>
      </c>
      <c r="AM77" s="141" t="s">
        <v>75</v>
      </c>
      <c r="AN77" s="30">
        <f>IF(AND($AE$26&gt;=40,$AE$26&lt;=108,COUNTIF(AO83:AO88,"Y")=0),"Y","")</f>
      </c>
      <c r="AO77" s="30">
        <f ca="1" t="shared" si="7"/>
      </c>
      <c r="AS77" s="19"/>
      <c r="AT77" s="20"/>
      <c r="AU77" s="19"/>
      <c r="AV77" s="19"/>
      <c r="AW77" s="21"/>
    </row>
    <row r="78" spans="38:49" ht="12.75">
      <c r="AL78" s="140">
        <v>49</v>
      </c>
      <c r="AM78" s="141" t="s">
        <v>119</v>
      </c>
      <c r="AN78" s="30">
        <f>IF(AND(AE$26&gt;=30,AE$26&lt;=108,COUNTIF(AP75:AP76,"Y")=0),"Y","")</f>
      </c>
      <c r="AO78" s="30">
        <f ca="1" t="shared" si="7"/>
      </c>
      <c r="AS78" s="19"/>
      <c r="AT78" s="20"/>
      <c r="AU78" s="19"/>
      <c r="AV78" s="19"/>
      <c r="AW78" s="21"/>
    </row>
    <row r="79" spans="38:49" ht="12.75">
      <c r="AL79" s="140">
        <v>51</v>
      </c>
      <c r="AM79" s="141" t="s">
        <v>120</v>
      </c>
      <c r="AN79" s="30">
        <f>IF(AND(AE$26&gt;=30,AE$26&lt;=108,COUNTIF(AP76:AP77,"Y")=0),"Y","")</f>
      </c>
      <c r="AO79" s="30">
        <f ca="1" t="shared" si="7"/>
      </c>
      <c r="AS79" s="19"/>
      <c r="AT79" s="20"/>
      <c r="AU79" s="19"/>
      <c r="AV79" s="19"/>
      <c r="AW79" s="21"/>
    </row>
    <row r="80" spans="38:49" ht="12.75">
      <c r="AL80" s="140">
        <v>52</v>
      </c>
      <c r="AM80" s="141" t="s">
        <v>78</v>
      </c>
      <c r="AN80" s="30">
        <f>IF(AND(AE$26&gt;=30,AE$26&lt;=108,COUNTIF(AP77:AP78,"Y")=0),"Y","")</f>
      </c>
      <c r="AO80" s="30">
        <f ca="1" t="shared" si="7"/>
      </c>
      <c r="AS80" s="19"/>
      <c r="AT80" s="20"/>
      <c r="AU80" s="19"/>
      <c r="AV80" s="19"/>
      <c r="AW80" s="21"/>
    </row>
    <row r="81" spans="38:49" ht="12.75">
      <c r="AL81" s="140">
        <v>54</v>
      </c>
      <c r="AM81" s="141" t="s">
        <v>121</v>
      </c>
      <c r="AN81" s="30">
        <f>IF($AE$28&lt;21,"Y","")</f>
      </c>
      <c r="AO81" s="30">
        <f ca="1" t="shared" si="7"/>
      </c>
      <c r="AS81" s="19"/>
      <c r="AT81" s="20"/>
      <c r="AU81" s="19"/>
      <c r="AV81" s="19"/>
      <c r="AW81" s="21"/>
    </row>
    <row r="82" spans="38:49" ht="12.75">
      <c r="AL82" s="140">
        <v>56</v>
      </c>
      <c r="AM82" s="141" t="s">
        <v>122</v>
      </c>
      <c r="AN82" s="30">
        <f>IF($AE$28&lt;21,"Y","")</f>
      </c>
      <c r="AO82" s="30">
        <f ca="1" t="shared" si="7"/>
      </c>
      <c r="AS82" s="19"/>
      <c r="AT82" s="20"/>
      <c r="AU82" s="19"/>
      <c r="AV82" s="19"/>
      <c r="AW82" s="21"/>
    </row>
    <row r="83" spans="38:49" ht="12.75">
      <c r="AL83" s="140">
        <v>57</v>
      </c>
      <c r="AM83" s="141" t="s">
        <v>81</v>
      </c>
      <c r="AN83" s="30">
        <f>IF($AE$28&lt;21,"Y","")</f>
      </c>
      <c r="AO83" s="30">
        <f ca="1" t="shared" si="7"/>
      </c>
      <c r="AS83" s="19"/>
      <c r="AT83" s="20"/>
      <c r="AU83" s="19"/>
      <c r="AV83" s="19"/>
      <c r="AW83" s="21"/>
    </row>
    <row r="84" spans="38:49" ht="12.75">
      <c r="AL84" s="140">
        <v>59</v>
      </c>
      <c r="AM84" s="141" t="s">
        <v>123</v>
      </c>
      <c r="AN84" s="30">
        <f>IF(AND($AE$28&lt;18,COUNTIF($AO90:$AO92,"Y")=0),"Y","")</f>
      </c>
      <c r="AO84" s="30">
        <f ca="1" t="shared" si="7"/>
      </c>
      <c r="AS84" s="19"/>
      <c r="AT84" s="20"/>
      <c r="AU84" s="19"/>
      <c r="AV84" s="19"/>
      <c r="AW84" s="21"/>
    </row>
    <row r="85" spans="38:49" ht="12.75">
      <c r="AL85" s="140">
        <v>61</v>
      </c>
      <c r="AM85" s="141" t="s">
        <v>124</v>
      </c>
      <c r="AN85" s="30">
        <f>IF(AND($AE$28&lt;18,COUNTIF($AO91:$AO93,"Y")=0),"Y","")</f>
      </c>
      <c r="AO85" s="30">
        <f ca="1" t="shared" si="7"/>
      </c>
      <c r="AS85" s="19"/>
      <c r="AT85" s="20"/>
      <c r="AU85" s="19"/>
      <c r="AV85" s="19"/>
      <c r="AW85" s="21"/>
    </row>
    <row r="86" spans="38:49" ht="12.75">
      <c r="AL86" s="140">
        <v>62</v>
      </c>
      <c r="AM86" s="141" t="s">
        <v>84</v>
      </c>
      <c r="AN86" s="30">
        <f>IF(AND($AE$28&lt;18,COUNTIF($AO92:$AO94,"Y")=0),"Y","")</f>
      </c>
      <c r="AO86" s="30">
        <f ca="1" t="shared" si="7"/>
      </c>
      <c r="AS86" s="19"/>
      <c r="AT86" s="20"/>
      <c r="AU86" s="19"/>
      <c r="AV86" s="19"/>
      <c r="AW86" s="21"/>
    </row>
    <row r="87" spans="38:49" ht="12.75">
      <c r="AL87" s="169">
        <v>64</v>
      </c>
      <c r="AM87" s="141" t="s">
        <v>125</v>
      </c>
      <c r="AN87" s="30">
        <f>IF(AND($AE$28&lt;15,COUNTIF($AO93:$AO95,"Y")=0),"Y","")</f>
      </c>
      <c r="AO87" s="30">
        <f ca="1" t="shared" si="7"/>
      </c>
      <c r="AW87" s="87"/>
    </row>
    <row r="88" spans="38:49" ht="12.75">
      <c r="AL88" s="169">
        <v>66</v>
      </c>
      <c r="AM88" s="141" t="s">
        <v>126</v>
      </c>
      <c r="AN88" s="30">
        <f>IF(AND($AE$28&lt;15,COUNTIF($AO94:$AO96,"Y")=0),"Y","")</f>
      </c>
      <c r="AO88" s="30">
        <f ca="1" t="shared" si="7"/>
      </c>
      <c r="AS88" s="19"/>
      <c r="AT88" s="20"/>
      <c r="AU88" s="19"/>
      <c r="AV88" s="19"/>
      <c r="AW88" s="21"/>
    </row>
    <row r="89" spans="38:49" ht="12.75">
      <c r="AL89" s="169">
        <v>67</v>
      </c>
      <c r="AM89" s="141" t="s">
        <v>87</v>
      </c>
      <c r="AN89" s="30">
        <f>IF(AND($AE$28&lt;15,COUNTIF($AO95:$AO97,"Y")=0),"Y","")</f>
      </c>
      <c r="AO89" s="30">
        <f ca="1" t="shared" si="7"/>
      </c>
      <c r="AS89" s="19"/>
      <c r="AT89" s="20"/>
      <c r="AU89" s="19"/>
      <c r="AV89" s="19"/>
      <c r="AW89" s="21"/>
    </row>
    <row r="90" spans="38:49" ht="12.75">
      <c r="AL90" s="169">
        <v>69</v>
      </c>
      <c r="AM90" s="141" t="s">
        <v>127</v>
      </c>
      <c r="AN90" s="30">
        <f aca="true" t="shared" si="8" ref="AN90:AN95">IF(AND($AE$28&lt;13,COUNTIF($AO96:$AO98,"Y")=0),"Y","")</f>
      </c>
      <c r="AO90" s="30">
        <f ca="1" t="shared" si="7"/>
      </c>
      <c r="AS90" s="19"/>
      <c r="AT90" s="20"/>
      <c r="AU90" s="19"/>
      <c r="AV90" s="19"/>
      <c r="AW90" s="21"/>
    </row>
    <row r="91" spans="38:49" ht="12.75">
      <c r="AL91" s="169">
        <v>71</v>
      </c>
      <c r="AM91" s="141" t="s">
        <v>128</v>
      </c>
      <c r="AN91" s="30">
        <f t="shared" si="8"/>
      </c>
      <c r="AO91" s="30">
        <f ca="1" t="shared" si="7"/>
      </c>
      <c r="AS91" s="19"/>
      <c r="AT91" s="20"/>
      <c r="AU91" s="19"/>
      <c r="AV91" s="19"/>
      <c r="AW91" s="21"/>
    </row>
    <row r="92" spans="38:49" ht="12.75">
      <c r="AL92" s="169">
        <v>72</v>
      </c>
      <c r="AM92" s="141" t="s">
        <v>91</v>
      </c>
      <c r="AN92" s="30">
        <f t="shared" si="8"/>
      </c>
      <c r="AO92" s="30">
        <f ca="1" t="shared" si="7"/>
      </c>
      <c r="AS92" s="19"/>
      <c r="AT92" s="20"/>
      <c r="AU92" s="19"/>
      <c r="AV92" s="19"/>
      <c r="AW92" s="21"/>
    </row>
    <row r="93" spans="38:49" ht="12.75">
      <c r="AL93" s="169">
        <v>74</v>
      </c>
      <c r="AM93" s="141" t="s">
        <v>290</v>
      </c>
      <c r="AN93" s="30">
        <f t="shared" si="8"/>
      </c>
      <c r="AO93" s="30">
        <f ca="1" t="shared" si="7"/>
      </c>
      <c r="AS93" s="19"/>
      <c r="AT93" s="20"/>
      <c r="AU93" s="19"/>
      <c r="AV93" s="19"/>
      <c r="AW93" s="21"/>
    </row>
    <row r="94" spans="38:49" ht="12.75">
      <c r="AL94" s="169">
        <v>76</v>
      </c>
      <c r="AM94" s="141" t="s">
        <v>291</v>
      </c>
      <c r="AN94" s="30">
        <f t="shared" si="8"/>
      </c>
      <c r="AO94" s="30">
        <f ca="1" t="shared" si="7"/>
      </c>
      <c r="AS94" s="19"/>
      <c r="AT94" s="20"/>
      <c r="AU94" s="19"/>
      <c r="AV94" s="19"/>
      <c r="AW94" s="21"/>
    </row>
    <row r="95" spans="38:49" ht="12.75">
      <c r="AL95" s="169">
        <v>77</v>
      </c>
      <c r="AM95" s="141" t="s">
        <v>289</v>
      </c>
      <c r="AN95" s="30">
        <f t="shared" si="8"/>
      </c>
      <c r="AO95" s="30">
        <f ca="1" t="shared" si="7"/>
      </c>
      <c r="AS95" s="19"/>
      <c r="AT95" s="20"/>
      <c r="AU95" s="19"/>
      <c r="AV95" s="19"/>
      <c r="AW95" s="21"/>
    </row>
    <row r="96" spans="45:49" ht="12.75">
      <c r="AS96" s="19"/>
      <c r="AT96" s="20"/>
      <c r="AU96" s="19"/>
      <c r="AV96" s="19"/>
      <c r="AW96" s="21"/>
    </row>
    <row r="97" spans="45:49" ht="12.75">
      <c r="AS97" s="19"/>
      <c r="AT97" s="20"/>
      <c r="AU97" s="19"/>
      <c r="AV97" s="19"/>
      <c r="AW97" s="21"/>
    </row>
    <row r="98" spans="45:49" ht="12.75">
      <c r="AS98" s="19"/>
      <c r="AT98" s="20"/>
      <c r="AU98" s="19"/>
      <c r="AV98" s="19"/>
      <c r="AW98" s="21"/>
    </row>
    <row r="99" spans="45:49" ht="12.75">
      <c r="AS99" s="19"/>
      <c r="AT99" s="20"/>
      <c r="AU99" s="19"/>
      <c r="AV99" s="19"/>
      <c r="AW99" s="21"/>
    </row>
    <row r="100" spans="45:49" ht="12.75">
      <c r="AS100" s="19"/>
      <c r="AT100" s="20"/>
      <c r="AU100" s="19"/>
      <c r="AV100" s="19"/>
      <c r="AW100" s="21"/>
    </row>
    <row r="101" spans="45:49" ht="12.75">
      <c r="AS101" s="19"/>
      <c r="AT101" s="20"/>
      <c r="AU101" s="19"/>
      <c r="AV101" s="19"/>
      <c r="AW101" s="21"/>
    </row>
    <row r="102" spans="45:49" ht="12.75">
      <c r="AS102" s="19"/>
      <c r="AT102" s="20"/>
      <c r="AU102" s="19"/>
      <c r="AV102" s="19"/>
      <c r="AW102" s="21"/>
    </row>
    <row r="103" spans="45:49" ht="12.75">
      <c r="AS103" s="19"/>
      <c r="AT103" s="20"/>
      <c r="AU103" s="19"/>
      <c r="AV103" s="19"/>
      <c r="AW103" s="21"/>
    </row>
    <row r="104" spans="45:49" ht="12.75">
      <c r="AS104" s="19"/>
      <c r="AT104" s="20"/>
      <c r="AU104" s="19"/>
      <c r="AV104" s="19"/>
      <c r="AW104" s="21"/>
    </row>
    <row r="105" spans="45:49" ht="12.75">
      <c r="AS105" s="19"/>
      <c r="AT105" s="20"/>
      <c r="AU105" s="19"/>
      <c r="AV105" s="19"/>
      <c r="AW105" s="21"/>
    </row>
    <row r="106" spans="45:49" ht="12.75">
      <c r="AS106" s="19"/>
      <c r="AT106" s="20"/>
      <c r="AU106" s="19"/>
      <c r="AV106" s="19"/>
      <c r="AW106" s="21"/>
    </row>
    <row r="107" spans="45:49" ht="12.75">
      <c r="AS107" s="19"/>
      <c r="AT107" s="20"/>
      <c r="AU107" s="19"/>
      <c r="AV107" s="19"/>
      <c r="AW107" s="21"/>
    </row>
    <row r="108" spans="45:49" ht="12.75">
      <c r="AS108" s="19"/>
      <c r="AT108" s="20"/>
      <c r="AU108" s="19"/>
      <c r="AV108" s="19"/>
      <c r="AW108" s="21"/>
    </row>
    <row r="109" ht="12.75">
      <c r="AW109" s="87"/>
    </row>
    <row r="110" ht="12.75">
      <c r="AW110" s="87"/>
    </row>
    <row r="111" spans="45:49" ht="12.75">
      <c r="AS111" s="19"/>
      <c r="AT111" s="20"/>
      <c r="AU111" s="19"/>
      <c r="AV111" s="19"/>
      <c r="AW111" s="21"/>
    </row>
    <row r="112" spans="45:49" ht="12.75">
      <c r="AS112" s="19"/>
      <c r="AT112" s="20"/>
      <c r="AU112" s="19"/>
      <c r="AV112" s="19"/>
      <c r="AW112" s="21"/>
    </row>
    <row r="113" spans="45:49" ht="12.75">
      <c r="AS113" s="19"/>
      <c r="AT113" s="20"/>
      <c r="AU113" s="19"/>
      <c r="AV113" s="19"/>
      <c r="AW113" s="21"/>
    </row>
    <row r="114" spans="45:49" ht="12.75">
      <c r="AS114" s="19"/>
      <c r="AT114" s="20"/>
      <c r="AU114" s="19"/>
      <c r="AV114" s="19"/>
      <c r="AW114" s="21"/>
    </row>
    <row r="115" spans="45:49" ht="12.75">
      <c r="AS115" s="19"/>
      <c r="AT115" s="20"/>
      <c r="AU115" s="19"/>
      <c r="AV115" s="19"/>
      <c r="AW115" s="21"/>
    </row>
    <row r="116" spans="45:49" ht="12.75">
      <c r="AS116" s="19"/>
      <c r="AT116" s="20"/>
      <c r="AU116" s="19"/>
      <c r="AV116" s="19"/>
      <c r="AW116" s="21"/>
    </row>
    <row r="117" spans="45:49" ht="12.75">
      <c r="AS117" s="19"/>
      <c r="AT117" s="20"/>
      <c r="AU117" s="19"/>
      <c r="AV117" s="19"/>
      <c r="AW117" s="21"/>
    </row>
    <row r="118" spans="45:49" ht="12.75">
      <c r="AS118" s="19"/>
      <c r="AT118" s="20"/>
      <c r="AU118" s="19"/>
      <c r="AV118" s="19"/>
      <c r="AW118" s="21"/>
    </row>
    <row r="119" spans="45:49" ht="12.75">
      <c r="AS119" s="19"/>
      <c r="AT119" s="20"/>
      <c r="AU119" s="19"/>
      <c r="AV119" s="19"/>
      <c r="AW119" s="21"/>
    </row>
    <row r="120" spans="45:49" ht="12.75">
      <c r="AS120" s="19"/>
      <c r="AT120" s="20"/>
      <c r="AU120" s="19"/>
      <c r="AV120" s="19"/>
      <c r="AW120" s="21"/>
    </row>
    <row r="121" spans="45:49" ht="12.75">
      <c r="AS121" s="19"/>
      <c r="AT121" s="20"/>
      <c r="AU121" s="19"/>
      <c r="AV121" s="19"/>
      <c r="AW121" s="21"/>
    </row>
    <row r="122" spans="45:49" ht="12.75">
      <c r="AS122" s="19"/>
      <c r="AT122" s="20"/>
      <c r="AU122" s="19"/>
      <c r="AV122" s="19"/>
      <c r="AW122" s="21"/>
    </row>
    <row r="123" spans="45:49" ht="12.75">
      <c r="AS123" s="19"/>
      <c r="AT123" s="20"/>
      <c r="AU123" s="19"/>
      <c r="AV123" s="19"/>
      <c r="AW123" s="21"/>
    </row>
    <row r="124" spans="45:49" ht="12.75">
      <c r="AS124" s="19"/>
      <c r="AT124" s="20"/>
      <c r="AU124" s="19"/>
      <c r="AV124" s="19"/>
      <c r="AW124" s="21"/>
    </row>
    <row r="125" spans="45:49" ht="12.75">
      <c r="AS125" s="19"/>
      <c r="AT125" s="20"/>
      <c r="AU125" s="19"/>
      <c r="AV125" s="19"/>
      <c r="AW125" s="21"/>
    </row>
    <row r="126" spans="45:49" ht="12.75">
      <c r="AS126" s="19"/>
      <c r="AT126" s="20"/>
      <c r="AU126" s="19"/>
      <c r="AV126" s="19"/>
      <c r="AW126" s="21"/>
    </row>
    <row r="127" spans="45:49" ht="12.75">
      <c r="AS127" s="19"/>
      <c r="AT127" s="20"/>
      <c r="AU127" s="19"/>
      <c r="AV127" s="19"/>
      <c r="AW127" s="21"/>
    </row>
    <row r="128" spans="45:49" ht="12.75">
      <c r="AS128" s="19"/>
      <c r="AT128" s="20"/>
      <c r="AU128" s="19"/>
      <c r="AV128" s="19"/>
      <c r="AW128" s="21"/>
    </row>
    <row r="129" spans="45:49" ht="12.75">
      <c r="AS129" s="19"/>
      <c r="AT129" s="20"/>
      <c r="AU129" s="19"/>
      <c r="AV129" s="19"/>
      <c r="AW129" s="21"/>
    </row>
    <row r="130" spans="45:49" ht="12.75">
      <c r="AS130" s="19"/>
      <c r="AT130" s="20"/>
      <c r="AU130" s="19"/>
      <c r="AV130" s="19"/>
      <c r="AW130" s="21"/>
    </row>
    <row r="131" spans="45:49" ht="12.75">
      <c r="AS131" s="19"/>
      <c r="AT131" s="20"/>
      <c r="AU131" s="19"/>
      <c r="AV131" s="19"/>
      <c r="AW131" s="21"/>
    </row>
    <row r="132" spans="45:49" ht="12.75">
      <c r="AS132" s="19"/>
      <c r="AT132" s="20"/>
      <c r="AU132" s="19"/>
      <c r="AV132" s="19"/>
      <c r="AW132" s="21"/>
    </row>
    <row r="133" spans="45:49" ht="12.75">
      <c r="AS133" s="19"/>
      <c r="AT133" s="20"/>
      <c r="AU133" s="19"/>
      <c r="AV133" s="19"/>
      <c r="AW133" s="21"/>
    </row>
    <row r="134" spans="45:49" ht="12.75">
      <c r="AS134" s="19"/>
      <c r="AT134" s="20"/>
      <c r="AU134" s="19"/>
      <c r="AV134" s="19"/>
      <c r="AW134" s="21"/>
    </row>
    <row r="135" spans="45:49" ht="12.75">
      <c r="AS135" s="19"/>
      <c r="AT135" s="20"/>
      <c r="AU135" s="19"/>
      <c r="AV135" s="19"/>
      <c r="AW135" s="21"/>
    </row>
    <row r="136" spans="45:49" ht="12.75">
      <c r="AS136" s="19"/>
      <c r="AT136" s="20"/>
      <c r="AU136" s="19"/>
      <c r="AV136" s="19"/>
      <c r="AW136" s="21"/>
    </row>
    <row r="137" spans="45:49" ht="12.75">
      <c r="AS137" s="19"/>
      <c r="AT137" s="20"/>
      <c r="AU137" s="19"/>
      <c r="AV137" s="19"/>
      <c r="AW137" s="21"/>
    </row>
    <row r="138" spans="45:49" ht="12.75">
      <c r="AS138" s="19"/>
      <c r="AT138" s="20"/>
      <c r="AU138" s="19"/>
      <c r="AV138" s="19"/>
      <c r="AW138" s="21"/>
    </row>
    <row r="139" spans="45:49" ht="12.75">
      <c r="AS139" s="19"/>
      <c r="AT139" s="20"/>
      <c r="AU139" s="19"/>
      <c r="AV139" s="19"/>
      <c r="AW139" s="21"/>
    </row>
    <row r="140" spans="45:49" ht="12.75">
      <c r="AS140" s="19"/>
      <c r="AT140" s="20"/>
      <c r="AU140" s="19"/>
      <c r="AV140" s="19"/>
      <c r="AW140" s="21"/>
    </row>
    <row r="141" spans="45:49" ht="12.75">
      <c r="AS141" s="19"/>
      <c r="AT141" s="20"/>
      <c r="AU141" s="19"/>
      <c r="AV141" s="19"/>
      <c r="AW141" s="21"/>
    </row>
    <row r="142" spans="45:49" ht="12.75">
      <c r="AS142" s="19"/>
      <c r="AT142" s="20"/>
      <c r="AU142" s="19"/>
      <c r="AV142" s="19"/>
      <c r="AW142" s="21"/>
    </row>
    <row r="143" spans="45:49" ht="12.75">
      <c r="AS143" s="19"/>
      <c r="AT143" s="20"/>
      <c r="AU143" s="19"/>
      <c r="AV143" s="19"/>
      <c r="AW143" s="21"/>
    </row>
    <row r="144" spans="45:49" ht="12.75">
      <c r="AS144" s="19"/>
      <c r="AT144" s="20"/>
      <c r="AU144" s="19"/>
      <c r="AV144" s="19"/>
      <c r="AW144" s="21"/>
    </row>
    <row r="145" spans="45:49" ht="12.75">
      <c r="AS145" s="19"/>
      <c r="AT145" s="20"/>
      <c r="AU145" s="19"/>
      <c r="AV145" s="19"/>
      <c r="AW145" s="21"/>
    </row>
    <row r="146" spans="45:49" ht="12.75">
      <c r="AS146" s="19"/>
      <c r="AT146" s="20"/>
      <c r="AU146" s="19"/>
      <c r="AV146" s="19"/>
      <c r="AW146" s="21"/>
    </row>
    <row r="147" spans="45:49" ht="12.75">
      <c r="AS147" s="19"/>
      <c r="AT147" s="20"/>
      <c r="AU147" s="19"/>
      <c r="AV147" s="19"/>
      <c r="AW147" s="21"/>
    </row>
    <row r="148" spans="45:49" ht="12.75">
      <c r="AS148" s="19"/>
      <c r="AT148" s="20"/>
      <c r="AU148" s="19"/>
      <c r="AV148" s="19"/>
      <c r="AW148" s="21"/>
    </row>
    <row r="149" spans="45:49" ht="12.75">
      <c r="AS149" s="19"/>
      <c r="AT149" s="20"/>
      <c r="AU149" s="19"/>
      <c r="AV149" s="19"/>
      <c r="AW149" s="21"/>
    </row>
    <row r="150" spans="45:49" ht="12.75">
      <c r="AS150" s="19"/>
      <c r="AT150" s="20"/>
      <c r="AU150" s="19"/>
      <c r="AV150" s="19"/>
      <c r="AW150" s="21"/>
    </row>
    <row r="151" spans="45:49" ht="12.75">
      <c r="AS151" s="19"/>
      <c r="AT151" s="20"/>
      <c r="AU151" s="19"/>
      <c r="AV151" s="19"/>
      <c r="AW151" s="21"/>
    </row>
    <row r="152" spans="45:49" ht="12.75">
      <c r="AS152" s="19"/>
      <c r="AT152" s="20"/>
      <c r="AU152" s="19"/>
      <c r="AV152" s="19"/>
      <c r="AW152" s="21"/>
    </row>
    <row r="153" spans="45:49" ht="12.75">
      <c r="AS153" s="19"/>
      <c r="AT153" s="20"/>
      <c r="AU153" s="19"/>
      <c r="AV153" s="19"/>
      <c r="AW153" s="21"/>
    </row>
    <row r="154" spans="45:49" ht="12.75">
      <c r="AS154" s="19"/>
      <c r="AT154" s="20"/>
      <c r="AU154" s="19"/>
      <c r="AV154" s="19"/>
      <c r="AW154" s="21"/>
    </row>
    <row r="155" ht="12.75">
      <c r="AW155" s="87"/>
    </row>
    <row r="156" spans="45:49" ht="12.75">
      <c r="AS156" s="19"/>
      <c r="AT156" s="20"/>
      <c r="AU156" s="19"/>
      <c r="AV156" s="19"/>
      <c r="AW156" s="21"/>
    </row>
    <row r="157" spans="45:49" ht="12.75">
      <c r="AS157" s="19"/>
      <c r="AT157" s="20"/>
      <c r="AU157" s="19"/>
      <c r="AV157" s="19"/>
      <c r="AW157" s="21"/>
    </row>
    <row r="158" spans="45:49" ht="12.75">
      <c r="AS158" s="19"/>
      <c r="AT158" s="20"/>
      <c r="AU158" s="19"/>
      <c r="AV158" s="19"/>
      <c r="AW158" s="21"/>
    </row>
    <row r="159" spans="45:49" ht="12.75">
      <c r="AS159" s="19"/>
      <c r="AT159" s="20"/>
      <c r="AU159" s="19"/>
      <c r="AV159" s="19"/>
      <c r="AW159" s="21"/>
    </row>
    <row r="160" spans="45:49" ht="12.75">
      <c r="AS160" s="19"/>
      <c r="AT160" s="20"/>
      <c r="AU160" s="19"/>
      <c r="AV160" s="19"/>
      <c r="AW160" s="21"/>
    </row>
    <row r="161" spans="45:49" ht="12.75">
      <c r="AS161" s="19"/>
      <c r="AT161" s="20"/>
      <c r="AU161" s="19"/>
      <c r="AV161" s="19"/>
      <c r="AW161" s="21"/>
    </row>
    <row r="162" spans="45:49" ht="12.75">
      <c r="AS162" s="19"/>
      <c r="AT162" s="20"/>
      <c r="AU162" s="19"/>
      <c r="AV162" s="19"/>
      <c r="AW162" s="21"/>
    </row>
    <row r="163" spans="45:49" ht="12.75">
      <c r="AS163" s="19"/>
      <c r="AT163" s="20"/>
      <c r="AU163" s="19"/>
      <c r="AV163" s="19"/>
      <c r="AW163" s="21"/>
    </row>
    <row r="164" spans="45:49" ht="12.75">
      <c r="AS164" s="19"/>
      <c r="AT164" s="20"/>
      <c r="AU164" s="19"/>
      <c r="AV164" s="19"/>
      <c r="AW164" s="21"/>
    </row>
    <row r="165" spans="45:49" ht="12.75">
      <c r="AS165" s="19"/>
      <c r="AT165" s="20"/>
      <c r="AU165" s="19"/>
      <c r="AV165" s="19"/>
      <c r="AW165" s="21"/>
    </row>
    <row r="166" spans="45:49" ht="12.75">
      <c r="AS166" s="19"/>
      <c r="AT166" s="20"/>
      <c r="AU166" s="19"/>
      <c r="AV166" s="19"/>
      <c r="AW166" s="21"/>
    </row>
    <row r="167" spans="45:49" ht="12.75">
      <c r="AS167" s="19"/>
      <c r="AT167" s="20"/>
      <c r="AU167" s="19"/>
      <c r="AV167" s="19"/>
      <c r="AW167" s="21"/>
    </row>
    <row r="168" ht="12.75">
      <c r="AW168" s="87"/>
    </row>
    <row r="169" ht="12.75">
      <c r="AW169" s="87"/>
    </row>
    <row r="170" ht="12.75">
      <c r="AW170" s="87"/>
    </row>
    <row r="171" spans="45:49" ht="12.75">
      <c r="AS171" s="19"/>
      <c r="AT171" s="20"/>
      <c r="AU171" s="19"/>
      <c r="AV171" s="19"/>
      <c r="AW171" s="21"/>
    </row>
    <row r="172" spans="45:49" ht="12.75">
      <c r="AS172" s="19"/>
      <c r="AT172" s="20"/>
      <c r="AU172" s="19"/>
      <c r="AV172" s="19"/>
      <c r="AW172" s="21"/>
    </row>
    <row r="173" spans="45:49" ht="12.75">
      <c r="AS173" s="19"/>
      <c r="AT173" s="20"/>
      <c r="AU173" s="19"/>
      <c r="AV173" s="19"/>
      <c r="AW173" s="21"/>
    </row>
    <row r="174" ht="12.75">
      <c r="AW174" s="87"/>
    </row>
    <row r="175" spans="45:49" ht="12.75">
      <c r="AS175" s="19"/>
      <c r="AT175" s="20"/>
      <c r="AU175" s="19"/>
      <c r="AV175" s="19"/>
      <c r="AW175" s="21"/>
    </row>
    <row r="176" spans="45:49" ht="12.75">
      <c r="AS176" s="19"/>
      <c r="AT176" s="20"/>
      <c r="AU176" s="19"/>
      <c r="AV176" s="19"/>
      <c r="AW176" s="21"/>
    </row>
    <row r="177" spans="45:49" ht="12.75">
      <c r="AS177" s="19"/>
      <c r="AT177" s="20"/>
      <c r="AU177" s="19"/>
      <c r="AV177" s="19"/>
      <c r="AW177" s="21"/>
    </row>
    <row r="178" ht="12.75">
      <c r="AW178" s="87"/>
    </row>
    <row r="179" spans="45:49" ht="12.75">
      <c r="AS179" s="19"/>
      <c r="AT179" s="20"/>
      <c r="AU179" s="19"/>
      <c r="AV179" s="19"/>
      <c r="AW179" s="21"/>
    </row>
    <row r="180" spans="45:49" ht="12.75">
      <c r="AS180" s="19"/>
      <c r="AT180" s="20"/>
      <c r="AU180" s="19"/>
      <c r="AV180" s="19"/>
      <c r="AW180" s="21"/>
    </row>
    <row r="181" spans="45:49" ht="12.75">
      <c r="AS181" s="19"/>
      <c r="AT181" s="20"/>
      <c r="AU181" s="19"/>
      <c r="AV181" s="19"/>
      <c r="AW181" s="21"/>
    </row>
    <row r="182" spans="45:49" ht="12.75">
      <c r="AS182" s="19"/>
      <c r="AT182" s="20"/>
      <c r="AU182" s="19"/>
      <c r="AV182" s="19"/>
      <c r="AW182" s="21"/>
    </row>
    <row r="183" spans="45:49" ht="12.75">
      <c r="AS183" s="19"/>
      <c r="AT183" s="20"/>
      <c r="AU183" s="19"/>
      <c r="AV183" s="19"/>
      <c r="AW183" s="21"/>
    </row>
    <row r="184" spans="45:49" ht="12.75">
      <c r="AS184" s="19"/>
      <c r="AT184" s="20"/>
      <c r="AU184" s="19"/>
      <c r="AV184" s="19"/>
      <c r="AW184" s="21"/>
    </row>
    <row r="185" spans="45:49" ht="12.75">
      <c r="AS185" s="19"/>
      <c r="AT185" s="20"/>
      <c r="AU185" s="19"/>
      <c r="AV185" s="19"/>
      <c r="AW185" s="21"/>
    </row>
    <row r="186" ht="12.75">
      <c r="AW186" s="87"/>
    </row>
    <row r="187" ht="12.75">
      <c r="AW187" s="87"/>
    </row>
    <row r="188" spans="45:49" ht="12.75">
      <c r="AS188" s="19"/>
      <c r="AT188" s="20"/>
      <c r="AU188" s="19"/>
      <c r="AV188" s="19"/>
      <c r="AW188" s="21"/>
    </row>
    <row r="189" spans="45:49" ht="12.75">
      <c r="AS189" s="19"/>
      <c r="AT189" s="20"/>
      <c r="AU189" s="19"/>
      <c r="AV189" s="19"/>
      <c r="AW189" s="21"/>
    </row>
    <row r="190" ht="12.75">
      <c r="AW190" s="87"/>
    </row>
    <row r="191" spans="45:49" ht="12.75">
      <c r="AS191" s="19"/>
      <c r="AT191" s="20"/>
      <c r="AU191" s="19"/>
      <c r="AV191" s="19"/>
      <c r="AW191" s="21"/>
    </row>
    <row r="192" spans="45:49" ht="12.75">
      <c r="AS192" s="19"/>
      <c r="AT192" s="20"/>
      <c r="AU192" s="19"/>
      <c r="AV192" s="19"/>
      <c r="AW192" s="21"/>
    </row>
    <row r="193" spans="45:49" ht="12.75">
      <c r="AS193" s="19"/>
      <c r="AT193" s="20"/>
      <c r="AU193" s="19"/>
      <c r="AV193" s="19"/>
      <c r="AW193" s="21"/>
    </row>
    <row r="194" spans="45:49" ht="12.75">
      <c r="AS194" s="19"/>
      <c r="AT194" s="20"/>
      <c r="AU194" s="19"/>
      <c r="AV194" s="19"/>
      <c r="AW194" s="21"/>
    </row>
    <row r="195" spans="45:49" ht="12.75">
      <c r="AS195" s="19"/>
      <c r="AT195" s="20"/>
      <c r="AU195" s="19"/>
      <c r="AV195" s="19"/>
      <c r="AW195" s="21"/>
    </row>
    <row r="196" spans="45:49" ht="12.75">
      <c r="AS196" s="19"/>
      <c r="AT196" s="20"/>
      <c r="AU196" s="19"/>
      <c r="AV196" s="19"/>
      <c r="AW196" s="21"/>
    </row>
    <row r="197" spans="45:49" ht="12.75">
      <c r="AS197" s="19"/>
      <c r="AT197" s="20"/>
      <c r="AU197" s="19"/>
      <c r="AV197" s="19"/>
      <c r="AW197" s="21"/>
    </row>
    <row r="198" spans="45:49" ht="12.75">
      <c r="AS198" s="19"/>
      <c r="AT198" s="20"/>
      <c r="AU198" s="19"/>
      <c r="AV198" s="19"/>
      <c r="AW198" s="21"/>
    </row>
    <row r="199" ht="12.75">
      <c r="AW199" s="87"/>
    </row>
    <row r="200" spans="45:49" ht="12.75">
      <c r="AS200" s="19"/>
      <c r="AT200" s="20"/>
      <c r="AU200" s="19"/>
      <c r="AV200" s="19"/>
      <c r="AW200" s="21"/>
    </row>
    <row r="201" spans="45:49" ht="12.75">
      <c r="AS201" s="19"/>
      <c r="AT201" s="20"/>
      <c r="AU201" s="19"/>
      <c r="AV201" s="19"/>
      <c r="AW201" s="21"/>
    </row>
    <row r="202" spans="45:49" ht="12.75">
      <c r="AS202" s="19"/>
      <c r="AT202" s="20"/>
      <c r="AU202" s="19"/>
      <c r="AV202" s="19"/>
      <c r="AW202" s="21"/>
    </row>
    <row r="203" spans="45:49" ht="12.75">
      <c r="AS203" s="19"/>
      <c r="AT203" s="20"/>
      <c r="AU203" s="19"/>
      <c r="AV203" s="19"/>
      <c r="AW203" s="21"/>
    </row>
    <row r="204" spans="45:49" ht="12.75">
      <c r="AS204" s="19"/>
      <c r="AT204" s="20"/>
      <c r="AU204" s="19"/>
      <c r="AV204" s="19"/>
      <c r="AW204" s="21"/>
    </row>
    <row r="205" spans="45:49" ht="12.75">
      <c r="AS205" s="19"/>
      <c r="AT205" s="20"/>
      <c r="AU205" s="19"/>
      <c r="AV205" s="19"/>
      <c r="AW205" s="21"/>
    </row>
    <row r="206" spans="45:49" ht="12.75">
      <c r="AS206" s="19"/>
      <c r="AT206" s="20"/>
      <c r="AU206" s="19"/>
      <c r="AV206" s="19"/>
      <c r="AW206" s="21"/>
    </row>
    <row r="207" spans="45:49" ht="12.75">
      <c r="AS207" s="19"/>
      <c r="AT207" s="20"/>
      <c r="AU207" s="19"/>
      <c r="AV207" s="19"/>
      <c r="AW207" s="21"/>
    </row>
    <row r="208" spans="45:49" ht="12.75">
      <c r="AS208" s="19"/>
      <c r="AT208" s="20"/>
      <c r="AU208" s="19"/>
      <c r="AV208" s="19"/>
      <c r="AW208" s="21"/>
    </row>
    <row r="209" spans="45:49" ht="12.75">
      <c r="AS209" s="19"/>
      <c r="AT209" s="20"/>
      <c r="AU209" s="19"/>
      <c r="AV209" s="19"/>
      <c r="AW209" s="21"/>
    </row>
    <row r="210" spans="45:49" ht="12.75">
      <c r="AS210" s="19"/>
      <c r="AT210" s="20"/>
      <c r="AU210" s="19"/>
      <c r="AV210" s="19"/>
      <c r="AW210" s="21"/>
    </row>
    <row r="211" spans="45:49" ht="12.75">
      <c r="AS211" s="19"/>
      <c r="AT211" s="20"/>
      <c r="AU211" s="19"/>
      <c r="AV211" s="19"/>
      <c r="AW211" s="21"/>
    </row>
    <row r="212" spans="45:49" ht="12.75">
      <c r="AS212" s="19"/>
      <c r="AT212" s="20"/>
      <c r="AU212" s="19"/>
      <c r="AV212" s="19"/>
      <c r="AW212" s="21"/>
    </row>
    <row r="213" spans="45:49" ht="12.75">
      <c r="AS213" s="19"/>
      <c r="AT213" s="20"/>
      <c r="AU213" s="19"/>
      <c r="AV213" s="19"/>
      <c r="AW213" s="21"/>
    </row>
    <row r="214" spans="45:49" ht="12.75">
      <c r="AS214" s="19"/>
      <c r="AT214" s="20"/>
      <c r="AU214" s="19"/>
      <c r="AV214" s="19"/>
      <c r="AW214" s="21"/>
    </row>
    <row r="215" spans="45:49" ht="12.75">
      <c r="AS215" s="19"/>
      <c r="AT215" s="20"/>
      <c r="AU215" s="19"/>
      <c r="AV215" s="19"/>
      <c r="AW215" s="21"/>
    </row>
    <row r="216" spans="45:49" ht="12.75">
      <c r="AS216" s="19"/>
      <c r="AT216" s="20"/>
      <c r="AU216" s="19"/>
      <c r="AV216" s="19"/>
      <c r="AW216" s="21"/>
    </row>
    <row r="217" spans="45:49" ht="12.75">
      <c r="AS217" s="19"/>
      <c r="AT217" s="20"/>
      <c r="AU217" s="19"/>
      <c r="AV217" s="19"/>
      <c r="AW217" s="21"/>
    </row>
    <row r="218" spans="45:49" ht="12.75">
      <c r="AS218" s="19"/>
      <c r="AT218" s="20"/>
      <c r="AU218" s="19"/>
      <c r="AV218" s="19"/>
      <c r="AW218" s="21"/>
    </row>
    <row r="219" spans="45:49" ht="12.75">
      <c r="AS219" s="19"/>
      <c r="AT219" s="20"/>
      <c r="AU219" s="19"/>
      <c r="AV219" s="19"/>
      <c r="AW219" s="21"/>
    </row>
    <row r="220" ht="12.75">
      <c r="AW220" s="87"/>
    </row>
    <row r="221" spans="45:49" ht="12.75">
      <c r="AS221" s="19"/>
      <c r="AT221" s="20"/>
      <c r="AU221" s="19"/>
      <c r="AV221" s="19"/>
      <c r="AW221" s="21"/>
    </row>
    <row r="222" spans="45:49" ht="12.75">
      <c r="AS222" s="19"/>
      <c r="AT222" s="20"/>
      <c r="AU222" s="19"/>
      <c r="AV222" s="19"/>
      <c r="AW222" s="21"/>
    </row>
    <row r="223" spans="45:49" ht="12.75">
      <c r="AS223" s="19"/>
      <c r="AT223" s="20"/>
      <c r="AU223" s="19"/>
      <c r="AV223" s="19"/>
      <c r="AW223" s="21"/>
    </row>
    <row r="224" spans="45:49" ht="12.75">
      <c r="AS224" s="19"/>
      <c r="AT224" s="20"/>
      <c r="AU224" s="19"/>
      <c r="AV224" s="19"/>
      <c r="AW224" s="21"/>
    </row>
    <row r="225" spans="45:49" ht="12.75">
      <c r="AS225" s="19"/>
      <c r="AT225" s="20"/>
      <c r="AU225" s="19"/>
      <c r="AV225" s="19"/>
      <c r="AW225" s="21"/>
    </row>
    <row r="226" spans="45:49" ht="12.75">
      <c r="AS226" s="19"/>
      <c r="AT226" s="20"/>
      <c r="AU226" s="19"/>
      <c r="AV226" s="19"/>
      <c r="AW226" s="21"/>
    </row>
    <row r="227" spans="45:49" ht="12.75">
      <c r="AS227" s="19"/>
      <c r="AT227" s="20"/>
      <c r="AU227" s="19"/>
      <c r="AV227" s="19"/>
      <c r="AW227" s="21"/>
    </row>
    <row r="228" spans="45:49" ht="12.75">
      <c r="AS228" s="19"/>
      <c r="AT228" s="20"/>
      <c r="AU228" s="19"/>
      <c r="AV228" s="19"/>
      <c r="AW228" s="21"/>
    </row>
    <row r="229" spans="45:49" ht="12.75">
      <c r="AS229" s="19"/>
      <c r="AT229" s="20"/>
      <c r="AU229" s="19"/>
      <c r="AV229" s="19"/>
      <c r="AW229" s="21"/>
    </row>
    <row r="230" spans="45:49" ht="12.75">
      <c r="AS230" s="19"/>
      <c r="AT230" s="20"/>
      <c r="AU230" s="19"/>
      <c r="AV230" s="19"/>
      <c r="AW230" s="21"/>
    </row>
    <row r="231" spans="45:49" ht="12.75">
      <c r="AS231" s="19"/>
      <c r="AT231" s="20"/>
      <c r="AU231" s="19"/>
      <c r="AV231" s="19"/>
      <c r="AW231" s="21"/>
    </row>
    <row r="232" spans="45:49" ht="12.75">
      <c r="AS232" s="19"/>
      <c r="AT232" s="20"/>
      <c r="AU232" s="19"/>
      <c r="AV232" s="19"/>
      <c r="AW232" s="21"/>
    </row>
    <row r="233" spans="45:49" ht="12.75">
      <c r="AS233" s="19"/>
      <c r="AT233" s="20"/>
      <c r="AU233" s="19"/>
      <c r="AV233" s="19"/>
      <c r="AW233" s="21"/>
    </row>
    <row r="234" ht="12.75">
      <c r="AW234" s="87"/>
    </row>
    <row r="235" spans="45:49" ht="12.75">
      <c r="AS235" s="19"/>
      <c r="AT235" s="20"/>
      <c r="AU235" s="19"/>
      <c r="AV235" s="19"/>
      <c r="AW235" s="21"/>
    </row>
    <row r="236" ht="12.75">
      <c r="AW236" s="87"/>
    </row>
    <row r="237" ht="12.75">
      <c r="AW237" s="87"/>
    </row>
    <row r="238" spans="45:49" ht="12.75">
      <c r="AS238" s="19"/>
      <c r="AT238" s="20"/>
      <c r="AU238" s="19"/>
      <c r="AV238" s="19"/>
      <c r="AW238" s="21"/>
    </row>
    <row r="239" spans="45:49" ht="12.75">
      <c r="AS239" s="19"/>
      <c r="AT239" s="20"/>
      <c r="AU239" s="19"/>
      <c r="AV239" s="19"/>
      <c r="AW239" s="21"/>
    </row>
    <row r="240" spans="45:49" ht="12.75">
      <c r="AS240" s="19"/>
      <c r="AT240" s="20"/>
      <c r="AU240" s="19"/>
      <c r="AV240" s="19"/>
      <c r="AW240" s="21"/>
    </row>
    <row r="241" spans="45:49" ht="12.75">
      <c r="AS241" s="19"/>
      <c r="AT241" s="20"/>
      <c r="AU241" s="19"/>
      <c r="AV241" s="19"/>
      <c r="AW241" s="21"/>
    </row>
    <row r="242" spans="45:49" ht="12.75">
      <c r="AS242" s="19"/>
      <c r="AT242" s="20"/>
      <c r="AU242" s="19"/>
      <c r="AV242" s="19"/>
      <c r="AW242" s="21"/>
    </row>
    <row r="243" spans="45:49" ht="12.75">
      <c r="AS243" s="19"/>
      <c r="AT243" s="20"/>
      <c r="AU243" s="19"/>
      <c r="AV243" s="19"/>
      <c r="AW243" s="21"/>
    </row>
    <row r="244" spans="45:49" ht="12.75">
      <c r="AS244" s="19"/>
      <c r="AT244" s="20"/>
      <c r="AU244" s="19"/>
      <c r="AV244" s="19"/>
      <c r="AW244" s="21"/>
    </row>
    <row r="245" spans="45:49" ht="12.75">
      <c r="AS245" s="19"/>
      <c r="AT245" s="20"/>
      <c r="AU245" s="19"/>
      <c r="AV245" s="19"/>
      <c r="AW245" s="21"/>
    </row>
    <row r="246" spans="45:49" ht="12.75">
      <c r="AS246" s="19"/>
      <c r="AT246" s="20"/>
      <c r="AU246" s="19"/>
      <c r="AV246" s="19"/>
      <c r="AW246" s="21"/>
    </row>
    <row r="247" spans="45:49" ht="12.75">
      <c r="AS247" s="19"/>
      <c r="AT247" s="20"/>
      <c r="AU247" s="19"/>
      <c r="AV247" s="19"/>
      <c r="AW247" s="21"/>
    </row>
    <row r="248" spans="45:49" ht="12.75">
      <c r="AS248" s="19"/>
      <c r="AT248" s="20"/>
      <c r="AU248" s="19"/>
      <c r="AV248" s="19"/>
      <c r="AW248" s="21"/>
    </row>
    <row r="249" spans="45:49" ht="12.75">
      <c r="AS249" s="19"/>
      <c r="AT249" s="20"/>
      <c r="AU249" s="19"/>
      <c r="AV249" s="19"/>
      <c r="AW249" s="21"/>
    </row>
    <row r="250" ht="12.75">
      <c r="AW250" s="87"/>
    </row>
    <row r="251" ht="12.75">
      <c r="AW251" s="87"/>
    </row>
    <row r="252" spans="45:49" ht="12.75">
      <c r="AS252" s="19"/>
      <c r="AT252" s="20"/>
      <c r="AU252" s="19"/>
      <c r="AV252" s="19"/>
      <c r="AW252" s="21"/>
    </row>
    <row r="253" spans="45:49" ht="12.75">
      <c r="AS253" s="19"/>
      <c r="AT253" s="20"/>
      <c r="AU253" s="19"/>
      <c r="AV253" s="19"/>
      <c r="AW253" s="21"/>
    </row>
    <row r="254" spans="45:49" ht="12.75">
      <c r="AS254" s="19"/>
      <c r="AT254" s="20"/>
      <c r="AU254" s="19"/>
      <c r="AV254" s="19"/>
      <c r="AW254" s="21"/>
    </row>
    <row r="255" spans="45:49" ht="12.75">
      <c r="AS255" s="19"/>
      <c r="AT255" s="20"/>
      <c r="AU255" s="19"/>
      <c r="AV255" s="19"/>
      <c r="AW255" s="21"/>
    </row>
    <row r="256" spans="45:49" ht="12.75">
      <c r="AS256" s="19"/>
      <c r="AT256" s="20"/>
      <c r="AU256" s="19"/>
      <c r="AV256" s="19"/>
      <c r="AW256" s="21"/>
    </row>
    <row r="257" spans="45:49" ht="12.75">
      <c r="AS257" s="19"/>
      <c r="AT257" s="20"/>
      <c r="AU257" s="19"/>
      <c r="AV257" s="19"/>
      <c r="AW257" s="21"/>
    </row>
    <row r="258" ht="12.75">
      <c r="AW258" s="87"/>
    </row>
    <row r="259" spans="45:49" ht="12.75">
      <c r="AS259" s="19"/>
      <c r="AT259" s="20"/>
      <c r="AU259" s="19"/>
      <c r="AV259" s="19"/>
      <c r="AW259" s="21"/>
    </row>
    <row r="260" spans="45:49" ht="12.75">
      <c r="AS260" s="19"/>
      <c r="AT260" s="20"/>
      <c r="AU260" s="19"/>
      <c r="AV260" s="19"/>
      <c r="AW260" s="21"/>
    </row>
    <row r="261" spans="45:49" ht="12.75">
      <c r="AS261" s="19"/>
      <c r="AT261" s="20"/>
      <c r="AU261" s="19"/>
      <c r="AV261" s="19"/>
      <c r="AW261" s="21"/>
    </row>
    <row r="262" spans="45:49" ht="12.75">
      <c r="AS262" s="19"/>
      <c r="AT262" s="20"/>
      <c r="AU262" s="19"/>
      <c r="AV262" s="19"/>
      <c r="AW262" s="21"/>
    </row>
    <row r="263" spans="45:49" ht="12.75">
      <c r="AS263" s="19"/>
      <c r="AT263" s="20"/>
      <c r="AU263" s="19"/>
      <c r="AV263" s="19"/>
      <c r="AW263" s="21"/>
    </row>
    <row r="264" spans="45:49" ht="12.75">
      <c r="AS264" s="19"/>
      <c r="AT264" s="20"/>
      <c r="AU264" s="19"/>
      <c r="AV264" s="19"/>
      <c r="AW264" s="21"/>
    </row>
    <row r="265" ht="12.75">
      <c r="AW265" s="87"/>
    </row>
    <row r="266" spans="45:49" ht="12.75">
      <c r="AS266" s="19"/>
      <c r="AT266" s="20"/>
      <c r="AU266" s="19"/>
      <c r="AV266" s="19"/>
      <c r="AW266" s="21"/>
    </row>
    <row r="267" spans="45:49" ht="12.75">
      <c r="AS267" s="19"/>
      <c r="AT267" s="20"/>
      <c r="AU267" s="19"/>
      <c r="AV267" s="19"/>
      <c r="AW267" s="21"/>
    </row>
    <row r="268" spans="45:49" ht="12.75">
      <c r="AS268" s="19"/>
      <c r="AT268" s="20"/>
      <c r="AU268" s="19"/>
      <c r="AV268" s="19"/>
      <c r="AW268" s="21"/>
    </row>
    <row r="269" spans="45:49" ht="12.75">
      <c r="AS269" s="19"/>
      <c r="AT269" s="20"/>
      <c r="AU269" s="19"/>
      <c r="AV269" s="19"/>
      <c r="AW269" s="21"/>
    </row>
    <row r="270" spans="45:49" ht="12.75">
      <c r="AS270" s="19"/>
      <c r="AT270" s="20"/>
      <c r="AU270" s="19"/>
      <c r="AV270" s="19"/>
      <c r="AW270" s="21"/>
    </row>
    <row r="271" spans="45:49" ht="12.75">
      <c r="AS271" s="19"/>
      <c r="AT271" s="20"/>
      <c r="AU271" s="19"/>
      <c r="AV271" s="19"/>
      <c r="AW271" s="21"/>
    </row>
    <row r="272" spans="45:49" ht="12.75">
      <c r="AS272" s="19"/>
      <c r="AT272" s="20"/>
      <c r="AU272" s="19"/>
      <c r="AV272" s="19"/>
      <c r="AW272" s="21"/>
    </row>
    <row r="273" spans="45:49" ht="12.75">
      <c r="AS273" s="19"/>
      <c r="AT273" s="20"/>
      <c r="AU273" s="19"/>
      <c r="AV273" s="19"/>
      <c r="AW273" s="21"/>
    </row>
    <row r="274" spans="45:49" ht="12.75">
      <c r="AS274" s="19"/>
      <c r="AT274" s="20"/>
      <c r="AU274" s="19"/>
      <c r="AV274" s="19"/>
      <c r="AW274" s="21"/>
    </row>
    <row r="275" ht="12.75">
      <c r="AW275" s="87"/>
    </row>
    <row r="276" spans="45:49" ht="12.75">
      <c r="AS276" s="19"/>
      <c r="AT276" s="20"/>
      <c r="AU276" s="19"/>
      <c r="AV276" s="19"/>
      <c r="AW276" s="21"/>
    </row>
    <row r="277" spans="45:49" ht="12.75">
      <c r="AS277" s="19"/>
      <c r="AT277" s="20"/>
      <c r="AU277" s="19"/>
      <c r="AV277" s="19"/>
      <c r="AW277" s="21"/>
    </row>
    <row r="278" spans="45:49" ht="12.75">
      <c r="AS278" s="19"/>
      <c r="AT278" s="20"/>
      <c r="AU278" s="19"/>
      <c r="AV278" s="19"/>
      <c r="AW278" s="21"/>
    </row>
    <row r="279" spans="45:49" ht="12.75">
      <c r="AS279" s="19"/>
      <c r="AT279" s="20"/>
      <c r="AU279" s="19"/>
      <c r="AV279" s="19"/>
      <c r="AW279" s="21"/>
    </row>
    <row r="280" spans="45:49" ht="12.75">
      <c r="AS280" s="19"/>
      <c r="AT280" s="20"/>
      <c r="AU280" s="19"/>
      <c r="AV280" s="19"/>
      <c r="AW280" s="21"/>
    </row>
    <row r="281" spans="45:49" ht="12.75">
      <c r="AS281" s="19"/>
      <c r="AT281" s="20"/>
      <c r="AU281" s="19"/>
      <c r="AV281" s="19"/>
      <c r="AW281" s="21"/>
    </row>
    <row r="282" spans="45:49" ht="12.75">
      <c r="AS282" s="19"/>
      <c r="AT282" s="20"/>
      <c r="AU282" s="19"/>
      <c r="AV282" s="19"/>
      <c r="AW282" s="21"/>
    </row>
    <row r="283" spans="45:49" ht="12.75">
      <c r="AS283" s="19"/>
      <c r="AT283" s="20"/>
      <c r="AU283" s="19"/>
      <c r="AV283" s="19"/>
      <c r="AW283" s="21"/>
    </row>
    <row r="284" spans="45:49" ht="12.75">
      <c r="AS284" s="19"/>
      <c r="AT284" s="20"/>
      <c r="AU284" s="19"/>
      <c r="AV284" s="19"/>
      <c r="AW284" s="21"/>
    </row>
    <row r="285" spans="45:49" ht="12.75">
      <c r="AS285" s="19"/>
      <c r="AT285" s="20"/>
      <c r="AU285" s="19"/>
      <c r="AV285" s="19"/>
      <c r="AW285" s="21"/>
    </row>
    <row r="286" spans="45:49" ht="12.75">
      <c r="AS286" s="19"/>
      <c r="AT286" s="20"/>
      <c r="AU286" s="19"/>
      <c r="AV286" s="19"/>
      <c r="AW286" s="21"/>
    </row>
    <row r="287" spans="45:49" ht="12.75">
      <c r="AS287" s="19"/>
      <c r="AT287" s="20"/>
      <c r="AU287" s="19"/>
      <c r="AV287" s="19"/>
      <c r="AW287" s="21"/>
    </row>
    <row r="288" spans="45:49" ht="12.75">
      <c r="AS288" s="19"/>
      <c r="AT288" s="20"/>
      <c r="AU288" s="19"/>
      <c r="AV288" s="19"/>
      <c r="AW288" s="21"/>
    </row>
    <row r="289" spans="45:49" ht="12.75">
      <c r="AS289" s="19"/>
      <c r="AT289" s="20"/>
      <c r="AU289" s="19"/>
      <c r="AV289" s="19"/>
      <c r="AW289" s="21"/>
    </row>
    <row r="290" spans="45:49" ht="12.75">
      <c r="AS290" s="19"/>
      <c r="AT290" s="20"/>
      <c r="AU290" s="19"/>
      <c r="AV290" s="19"/>
      <c r="AW290" s="21"/>
    </row>
    <row r="291" spans="45:49" ht="12.75">
      <c r="AS291" s="19"/>
      <c r="AT291" s="20"/>
      <c r="AU291" s="19"/>
      <c r="AV291" s="19"/>
      <c r="AW291" s="21"/>
    </row>
    <row r="292" spans="45:49" ht="12.75">
      <c r="AS292" s="19"/>
      <c r="AT292" s="20"/>
      <c r="AU292" s="19"/>
      <c r="AV292" s="19"/>
      <c r="AW292" s="21"/>
    </row>
    <row r="293" spans="45:49" ht="12.75">
      <c r="AS293" s="19"/>
      <c r="AT293" s="20"/>
      <c r="AU293" s="19"/>
      <c r="AV293" s="19"/>
      <c r="AW293" s="21"/>
    </row>
    <row r="294" spans="45:49" ht="12.75">
      <c r="AS294" s="19"/>
      <c r="AT294" s="20"/>
      <c r="AU294" s="19"/>
      <c r="AV294" s="19"/>
      <c r="AW294" s="21"/>
    </row>
    <row r="295" spans="45:49" ht="12.75">
      <c r="AS295" s="19"/>
      <c r="AT295" s="20"/>
      <c r="AU295" s="19"/>
      <c r="AV295" s="19"/>
      <c r="AW295" s="21"/>
    </row>
    <row r="296" spans="45:49" ht="12.75">
      <c r="AS296" s="19"/>
      <c r="AT296" s="20"/>
      <c r="AU296" s="19"/>
      <c r="AV296" s="19"/>
      <c r="AW296" s="21"/>
    </row>
    <row r="297" spans="45:49" ht="12.75">
      <c r="AS297" s="19"/>
      <c r="AT297" s="20"/>
      <c r="AU297" s="19"/>
      <c r="AV297" s="19"/>
      <c r="AW297" s="21"/>
    </row>
    <row r="298" spans="45:49" ht="12.75">
      <c r="AS298" s="19"/>
      <c r="AT298" s="20"/>
      <c r="AU298" s="19"/>
      <c r="AV298" s="19"/>
      <c r="AW298" s="21"/>
    </row>
    <row r="299" spans="45:49" ht="12.75">
      <c r="AS299" s="19"/>
      <c r="AT299" s="20"/>
      <c r="AU299" s="19"/>
      <c r="AV299" s="19"/>
      <c r="AW299" s="21"/>
    </row>
    <row r="300" spans="45:49" ht="12.75">
      <c r="AS300" s="19"/>
      <c r="AT300" s="20"/>
      <c r="AU300" s="19"/>
      <c r="AV300" s="19"/>
      <c r="AW300" s="21"/>
    </row>
    <row r="301" spans="45:49" ht="12.75">
      <c r="AS301" s="19"/>
      <c r="AT301" s="20"/>
      <c r="AU301" s="19"/>
      <c r="AV301" s="19"/>
      <c r="AW301" s="21"/>
    </row>
    <row r="302" spans="45:49" ht="12.75">
      <c r="AS302" s="19"/>
      <c r="AT302" s="20"/>
      <c r="AU302" s="19"/>
      <c r="AV302" s="19"/>
      <c r="AW302" s="21"/>
    </row>
    <row r="303" spans="45:49" ht="12.75">
      <c r="AS303" s="19"/>
      <c r="AT303" s="20"/>
      <c r="AU303" s="19"/>
      <c r="AV303" s="19"/>
      <c r="AW303" s="21"/>
    </row>
    <row r="304" spans="45:49" ht="12.75">
      <c r="AS304" s="19"/>
      <c r="AT304" s="20"/>
      <c r="AU304" s="19"/>
      <c r="AV304" s="19"/>
      <c r="AW304" s="21"/>
    </row>
    <row r="305" spans="45:49" ht="12.75">
      <c r="AS305" s="19"/>
      <c r="AT305" s="20"/>
      <c r="AU305" s="19"/>
      <c r="AV305" s="19"/>
      <c r="AW305" s="21"/>
    </row>
    <row r="306" spans="45:49" ht="12.75">
      <c r="AS306" s="19"/>
      <c r="AT306" s="20"/>
      <c r="AU306" s="19"/>
      <c r="AV306" s="19"/>
      <c r="AW306" s="21"/>
    </row>
    <row r="307" spans="45:49" ht="12.75">
      <c r="AS307" s="19"/>
      <c r="AT307" s="20"/>
      <c r="AU307" s="19"/>
      <c r="AV307" s="19"/>
      <c r="AW307" s="21"/>
    </row>
    <row r="308" spans="45:49" ht="12.75">
      <c r="AS308" s="19"/>
      <c r="AT308" s="20"/>
      <c r="AU308" s="19"/>
      <c r="AV308" s="19"/>
      <c r="AW308" s="21"/>
    </row>
    <row r="309" spans="45:49" ht="12.75">
      <c r="AS309" s="19"/>
      <c r="AT309" s="20"/>
      <c r="AU309" s="19"/>
      <c r="AV309" s="19"/>
      <c r="AW309" s="21"/>
    </row>
    <row r="310" spans="45:49" ht="12.75">
      <c r="AS310" s="19"/>
      <c r="AT310" s="20"/>
      <c r="AU310" s="19"/>
      <c r="AV310" s="19"/>
      <c r="AW310" s="21"/>
    </row>
    <row r="311" spans="45:49" ht="12.75">
      <c r="AS311" s="19"/>
      <c r="AT311" s="20"/>
      <c r="AU311" s="19"/>
      <c r="AV311" s="19"/>
      <c r="AW311" s="21"/>
    </row>
    <row r="312" spans="45:49" ht="12.75">
      <c r="AS312" s="19"/>
      <c r="AT312" s="20"/>
      <c r="AU312" s="19"/>
      <c r="AV312" s="19"/>
      <c r="AW312" s="21"/>
    </row>
    <row r="313" spans="45:49" ht="12.75">
      <c r="AS313" s="19"/>
      <c r="AT313" s="20"/>
      <c r="AU313" s="19"/>
      <c r="AV313" s="19"/>
      <c r="AW313" s="21"/>
    </row>
    <row r="314" spans="45:49" ht="12.75">
      <c r="AS314" s="19"/>
      <c r="AT314" s="20"/>
      <c r="AU314" s="19"/>
      <c r="AV314" s="19"/>
      <c r="AW314" s="21"/>
    </row>
    <row r="315" ht="12.75">
      <c r="AW315" s="87"/>
    </row>
    <row r="316" spans="45:49" ht="12.75">
      <c r="AS316" s="19"/>
      <c r="AT316" s="20"/>
      <c r="AU316" s="19"/>
      <c r="AV316" s="19"/>
      <c r="AW316" s="21"/>
    </row>
    <row r="317" spans="45:49" ht="12.75">
      <c r="AS317" s="19"/>
      <c r="AT317" s="20"/>
      <c r="AU317" s="19"/>
      <c r="AV317" s="19"/>
      <c r="AW317" s="21"/>
    </row>
    <row r="318" spans="45:49" ht="12.75">
      <c r="AS318" s="19"/>
      <c r="AT318" s="20"/>
      <c r="AU318" s="19"/>
      <c r="AV318" s="19"/>
      <c r="AW318" s="21"/>
    </row>
    <row r="319" spans="45:49" ht="12.75">
      <c r="AS319" s="19"/>
      <c r="AT319" s="20"/>
      <c r="AU319" s="19"/>
      <c r="AV319" s="19"/>
      <c r="AW319" s="21"/>
    </row>
    <row r="320" spans="45:49" ht="12.75">
      <c r="AS320" s="19"/>
      <c r="AT320" s="20"/>
      <c r="AU320" s="19"/>
      <c r="AV320" s="19"/>
      <c r="AW320" s="21"/>
    </row>
    <row r="321" spans="45:49" ht="12.75">
      <c r="AS321" s="19"/>
      <c r="AT321" s="20"/>
      <c r="AU321" s="19"/>
      <c r="AV321" s="19"/>
      <c r="AW321" s="21"/>
    </row>
    <row r="322" spans="45:49" ht="12.75">
      <c r="AS322" s="19"/>
      <c r="AT322" s="20"/>
      <c r="AU322" s="19"/>
      <c r="AV322" s="19"/>
      <c r="AW322" s="21"/>
    </row>
    <row r="323" spans="45:49" ht="12.75">
      <c r="AS323" s="19"/>
      <c r="AT323" s="20"/>
      <c r="AU323" s="19"/>
      <c r="AV323" s="19"/>
      <c r="AW323" s="21"/>
    </row>
    <row r="324" spans="45:49" ht="12.75">
      <c r="AS324" s="19"/>
      <c r="AT324" s="20"/>
      <c r="AU324" s="19"/>
      <c r="AV324" s="19"/>
      <c r="AW324" s="21"/>
    </row>
    <row r="325" spans="45:49" ht="12.75">
      <c r="AS325" s="19"/>
      <c r="AT325" s="20"/>
      <c r="AU325" s="19"/>
      <c r="AV325" s="19"/>
      <c r="AW325" s="21"/>
    </row>
    <row r="326" spans="45:49" ht="12.75">
      <c r="AS326" s="19"/>
      <c r="AT326" s="20"/>
      <c r="AU326" s="19"/>
      <c r="AV326" s="19"/>
      <c r="AW326" s="21"/>
    </row>
    <row r="327" spans="45:49" ht="12.75">
      <c r="AS327" s="19"/>
      <c r="AT327" s="20"/>
      <c r="AU327" s="19"/>
      <c r="AV327" s="19"/>
      <c r="AW327" s="21"/>
    </row>
    <row r="328" spans="45:49" ht="12.75">
      <c r="AS328" s="19"/>
      <c r="AT328" s="20"/>
      <c r="AU328" s="19"/>
      <c r="AV328" s="19"/>
      <c r="AW328" s="21"/>
    </row>
    <row r="329" spans="45:49" ht="12.75">
      <c r="AS329" s="19"/>
      <c r="AT329" s="20"/>
      <c r="AU329" s="19"/>
      <c r="AV329" s="19"/>
      <c r="AW329" s="21"/>
    </row>
    <row r="330" ht="12.75">
      <c r="AW330" s="87"/>
    </row>
    <row r="331" spans="45:49" ht="12.75">
      <c r="AS331" s="19"/>
      <c r="AT331" s="20"/>
      <c r="AU331" s="19"/>
      <c r="AV331" s="19"/>
      <c r="AW331" s="21"/>
    </row>
    <row r="332" spans="45:49" ht="12.75">
      <c r="AS332" s="19"/>
      <c r="AT332" s="20"/>
      <c r="AU332" s="19"/>
      <c r="AV332" s="19"/>
      <c r="AW332" s="21"/>
    </row>
    <row r="333" spans="45:49" ht="12.75">
      <c r="AS333" s="19"/>
      <c r="AT333" s="20"/>
      <c r="AU333" s="19"/>
      <c r="AV333" s="19"/>
      <c r="AW333" s="21"/>
    </row>
    <row r="334" spans="45:49" ht="12.75">
      <c r="AS334" s="19"/>
      <c r="AT334" s="20"/>
      <c r="AU334" s="19"/>
      <c r="AV334" s="19"/>
      <c r="AW334" s="21"/>
    </row>
    <row r="335" spans="45:49" ht="12.75">
      <c r="AS335" s="19"/>
      <c r="AT335" s="20"/>
      <c r="AU335" s="19"/>
      <c r="AV335" s="19"/>
      <c r="AW335" s="21"/>
    </row>
    <row r="336" spans="45:49" ht="12.75">
      <c r="AS336" s="19"/>
      <c r="AT336" s="20"/>
      <c r="AU336" s="19"/>
      <c r="AV336" s="19"/>
      <c r="AW336" s="21"/>
    </row>
    <row r="337" ht="12.75">
      <c r="AW337" s="87"/>
    </row>
    <row r="338" spans="45:49" ht="12.75">
      <c r="AS338" s="19"/>
      <c r="AT338" s="20"/>
      <c r="AU338" s="19"/>
      <c r="AV338" s="19"/>
      <c r="AW338" s="21"/>
    </row>
    <row r="339" spans="45:49" ht="12.75">
      <c r="AS339" s="19"/>
      <c r="AT339" s="20"/>
      <c r="AU339" s="19"/>
      <c r="AV339" s="19"/>
      <c r="AW339" s="21"/>
    </row>
    <row r="340" spans="45:49" ht="12.75">
      <c r="AS340" s="19"/>
      <c r="AT340" s="20"/>
      <c r="AU340" s="19"/>
      <c r="AV340" s="19"/>
      <c r="AW340" s="21"/>
    </row>
    <row r="341" spans="45:49" ht="12.75">
      <c r="AS341" s="19"/>
      <c r="AT341" s="20"/>
      <c r="AU341" s="19"/>
      <c r="AV341" s="19"/>
      <c r="AW341" s="21"/>
    </row>
    <row r="342" spans="45:49" ht="12.75">
      <c r="AS342" s="19"/>
      <c r="AT342" s="20"/>
      <c r="AU342" s="19"/>
      <c r="AV342" s="19"/>
      <c r="AW342" s="21"/>
    </row>
    <row r="343" spans="45:49" ht="12.75">
      <c r="AS343" s="19"/>
      <c r="AT343" s="20"/>
      <c r="AU343" s="19"/>
      <c r="AV343" s="19"/>
      <c r="AW343" s="21"/>
    </row>
    <row r="344" spans="45:49" ht="12.75">
      <c r="AS344" s="19"/>
      <c r="AT344" s="20"/>
      <c r="AU344" s="19"/>
      <c r="AV344" s="19"/>
      <c r="AW344" s="21"/>
    </row>
    <row r="345" spans="45:49" ht="12.75">
      <c r="AS345" s="19"/>
      <c r="AT345" s="20"/>
      <c r="AU345" s="19"/>
      <c r="AV345" s="19"/>
      <c r="AW345" s="21"/>
    </row>
    <row r="346" spans="45:49" ht="12.75">
      <c r="AS346" s="19"/>
      <c r="AT346" s="20"/>
      <c r="AU346" s="19"/>
      <c r="AV346" s="19"/>
      <c r="AW346" s="21"/>
    </row>
    <row r="347" spans="45:49" ht="12.75">
      <c r="AS347" s="19"/>
      <c r="AT347" s="20"/>
      <c r="AU347" s="19"/>
      <c r="AV347" s="19"/>
      <c r="AW347" s="21"/>
    </row>
    <row r="348" spans="45:49" ht="12.75">
      <c r="AS348" s="19"/>
      <c r="AT348" s="20"/>
      <c r="AU348" s="19"/>
      <c r="AV348" s="19"/>
      <c r="AW348" s="21"/>
    </row>
    <row r="349" spans="45:49" ht="12.75">
      <c r="AS349" s="19"/>
      <c r="AT349" s="20"/>
      <c r="AU349" s="19"/>
      <c r="AV349" s="19"/>
      <c r="AW349" s="21"/>
    </row>
    <row r="350" spans="45:49" ht="12.75">
      <c r="AS350" s="19"/>
      <c r="AT350" s="20"/>
      <c r="AU350" s="19"/>
      <c r="AV350" s="19"/>
      <c r="AW350" s="21"/>
    </row>
    <row r="351" spans="45:49" ht="12.75">
      <c r="AS351" s="19"/>
      <c r="AT351" s="20"/>
      <c r="AU351" s="19"/>
      <c r="AV351" s="19"/>
      <c r="AW351" s="21"/>
    </row>
    <row r="352" spans="45:49" ht="12.75">
      <c r="AS352" s="19"/>
      <c r="AT352" s="20"/>
      <c r="AU352" s="19"/>
      <c r="AV352" s="19"/>
      <c r="AW352" s="21"/>
    </row>
    <row r="353" spans="45:49" ht="12.75">
      <c r="AS353" s="19"/>
      <c r="AT353" s="20"/>
      <c r="AU353" s="19"/>
      <c r="AV353" s="19"/>
      <c r="AW353" s="21"/>
    </row>
    <row r="354" spans="45:49" ht="12.75">
      <c r="AS354" s="19"/>
      <c r="AT354" s="20"/>
      <c r="AU354" s="19"/>
      <c r="AV354" s="19"/>
      <c r="AW354" s="21"/>
    </row>
    <row r="355" ht="12.75">
      <c r="AW355" s="87"/>
    </row>
    <row r="356" spans="45:49" ht="12.75">
      <c r="AS356" s="19"/>
      <c r="AT356" s="20"/>
      <c r="AU356" s="19"/>
      <c r="AV356" s="19"/>
      <c r="AW356" s="21"/>
    </row>
    <row r="357" spans="45:49" ht="12.75">
      <c r="AS357" s="19"/>
      <c r="AT357" s="20"/>
      <c r="AU357" s="19"/>
      <c r="AV357" s="19"/>
      <c r="AW357" s="21"/>
    </row>
    <row r="358" spans="45:49" ht="12.75">
      <c r="AS358" s="19"/>
      <c r="AT358" s="20"/>
      <c r="AU358" s="19"/>
      <c r="AV358" s="19"/>
      <c r="AW358" s="21"/>
    </row>
    <row r="359" spans="45:49" ht="12.75">
      <c r="AS359" s="19"/>
      <c r="AT359" s="20"/>
      <c r="AU359" s="19"/>
      <c r="AV359" s="19"/>
      <c r="AW359" s="21"/>
    </row>
    <row r="360" ht="12.75">
      <c r="AW360" s="87"/>
    </row>
    <row r="361" ht="12.75">
      <c r="AW361" s="87"/>
    </row>
    <row r="362" ht="12.75">
      <c r="AW362" s="87"/>
    </row>
    <row r="363" spans="45:49" ht="12.75">
      <c r="AS363" s="19"/>
      <c r="AT363" s="20"/>
      <c r="AU363" s="19"/>
      <c r="AV363" s="19"/>
      <c r="AW363" s="21"/>
    </row>
    <row r="364" spans="45:49" ht="12.75">
      <c r="AS364" s="19"/>
      <c r="AT364" s="20"/>
      <c r="AU364" s="19"/>
      <c r="AV364" s="19"/>
      <c r="AW364" s="21"/>
    </row>
    <row r="365" spans="45:49" ht="12.75">
      <c r="AS365" s="19"/>
      <c r="AT365" s="20"/>
      <c r="AU365" s="19"/>
      <c r="AV365" s="19"/>
      <c r="AW365" s="21"/>
    </row>
    <row r="366" spans="45:49" ht="12.75">
      <c r="AS366" s="19"/>
      <c r="AT366" s="20"/>
      <c r="AU366" s="19"/>
      <c r="AV366" s="19"/>
      <c r="AW366" s="21"/>
    </row>
    <row r="367" spans="45:49" ht="12.75">
      <c r="AS367" s="19"/>
      <c r="AT367" s="20"/>
      <c r="AU367" s="19"/>
      <c r="AV367" s="19"/>
      <c r="AW367" s="21"/>
    </row>
    <row r="368" spans="45:49" ht="12.75">
      <c r="AS368" s="19"/>
      <c r="AT368" s="20"/>
      <c r="AU368" s="19"/>
      <c r="AV368" s="19"/>
      <c r="AW368" s="21"/>
    </row>
    <row r="369" spans="45:49" ht="12.75">
      <c r="AS369" s="19"/>
      <c r="AT369" s="20"/>
      <c r="AU369" s="19"/>
      <c r="AV369" s="19"/>
      <c r="AW369" s="21"/>
    </row>
    <row r="370" spans="45:49" ht="12.75">
      <c r="AS370" s="19"/>
      <c r="AT370" s="20"/>
      <c r="AU370" s="19"/>
      <c r="AV370" s="19"/>
      <c r="AW370" s="21"/>
    </row>
    <row r="371" spans="45:49" ht="12.75">
      <c r="AS371" s="19"/>
      <c r="AT371" s="20"/>
      <c r="AU371" s="19"/>
      <c r="AV371" s="19"/>
      <c r="AW371" s="21"/>
    </row>
    <row r="372" spans="45:49" ht="12.75">
      <c r="AS372" s="19"/>
      <c r="AT372" s="20"/>
      <c r="AU372" s="19"/>
      <c r="AV372" s="19"/>
      <c r="AW372" s="21"/>
    </row>
    <row r="373" spans="45:49" ht="12.75">
      <c r="AS373" s="19"/>
      <c r="AT373" s="20"/>
      <c r="AU373" s="19"/>
      <c r="AV373" s="19"/>
      <c r="AW373" s="21"/>
    </row>
    <row r="374" spans="45:49" ht="12.75">
      <c r="AS374" s="19"/>
      <c r="AT374" s="20"/>
      <c r="AU374" s="19"/>
      <c r="AV374" s="19"/>
      <c r="AW374" s="21"/>
    </row>
    <row r="375" spans="45:49" ht="12.75">
      <c r="AS375" s="19"/>
      <c r="AT375" s="20"/>
      <c r="AU375" s="19"/>
      <c r="AV375" s="19"/>
      <c r="AW375" s="21"/>
    </row>
    <row r="376" spans="45:49" ht="12.75">
      <c r="AS376" s="19"/>
      <c r="AT376" s="20"/>
      <c r="AU376" s="19"/>
      <c r="AV376" s="19"/>
      <c r="AW376" s="21"/>
    </row>
    <row r="377" spans="45:49" ht="12.75">
      <c r="AS377" s="19"/>
      <c r="AT377" s="20"/>
      <c r="AU377" s="19"/>
      <c r="AV377" s="19"/>
      <c r="AW377" s="21"/>
    </row>
    <row r="378" ht="12.75">
      <c r="AW378" s="87"/>
    </row>
    <row r="379" spans="45:49" ht="12.75">
      <c r="AS379" s="19"/>
      <c r="AT379" s="20"/>
      <c r="AU379" s="19"/>
      <c r="AV379" s="19"/>
      <c r="AW379" s="21"/>
    </row>
    <row r="380" spans="45:49" ht="12.75">
      <c r="AS380" s="19"/>
      <c r="AT380" s="20"/>
      <c r="AU380" s="19"/>
      <c r="AV380" s="19"/>
      <c r="AW380" s="21"/>
    </row>
    <row r="381" ht="12.75">
      <c r="AW381" s="87"/>
    </row>
    <row r="382" spans="45:49" ht="12.75">
      <c r="AS382" s="19"/>
      <c r="AT382" s="20"/>
      <c r="AU382" s="19"/>
      <c r="AV382" s="19"/>
      <c r="AW382" s="21"/>
    </row>
    <row r="383" spans="45:49" ht="12.75">
      <c r="AS383" s="19"/>
      <c r="AT383" s="20"/>
      <c r="AU383" s="19"/>
      <c r="AV383" s="19"/>
      <c r="AW383" s="21"/>
    </row>
    <row r="384" spans="45:49" ht="12.75">
      <c r="AS384" s="19"/>
      <c r="AT384" s="20"/>
      <c r="AU384" s="19"/>
      <c r="AV384" s="19"/>
      <c r="AW384" s="21"/>
    </row>
    <row r="385" spans="45:49" ht="12.75">
      <c r="AS385" s="19"/>
      <c r="AT385" s="20"/>
      <c r="AU385" s="19"/>
      <c r="AV385" s="19"/>
      <c r="AW385" s="21"/>
    </row>
    <row r="386" spans="45:49" ht="12.75">
      <c r="AS386" s="19"/>
      <c r="AT386" s="20"/>
      <c r="AU386" s="19"/>
      <c r="AV386" s="19"/>
      <c r="AW386" s="21"/>
    </row>
    <row r="387" spans="45:49" ht="12.75">
      <c r="AS387" s="19"/>
      <c r="AT387" s="20"/>
      <c r="AU387" s="19"/>
      <c r="AV387" s="19"/>
      <c r="AW387" s="21"/>
    </row>
    <row r="388" ht="12.75">
      <c r="AW388" s="87"/>
    </row>
    <row r="389" spans="45:49" ht="12.75">
      <c r="AS389" s="19"/>
      <c r="AT389" s="20"/>
      <c r="AU389" s="19"/>
      <c r="AV389" s="19"/>
      <c r="AW389" s="21"/>
    </row>
    <row r="390" spans="45:49" ht="12.75">
      <c r="AS390" s="19"/>
      <c r="AT390" s="20"/>
      <c r="AU390" s="19"/>
      <c r="AV390" s="19"/>
      <c r="AW390" s="21"/>
    </row>
    <row r="391" spans="45:49" ht="12.75">
      <c r="AS391" s="19"/>
      <c r="AT391" s="20"/>
      <c r="AU391" s="19"/>
      <c r="AV391" s="19"/>
      <c r="AW391" s="21"/>
    </row>
    <row r="392" spans="45:49" ht="12.75">
      <c r="AS392" s="19"/>
      <c r="AT392" s="20"/>
      <c r="AU392" s="19"/>
      <c r="AV392" s="19"/>
      <c r="AW392" s="21"/>
    </row>
    <row r="393" spans="45:49" ht="12.75">
      <c r="AS393" s="19"/>
      <c r="AT393" s="20"/>
      <c r="AU393" s="19"/>
      <c r="AV393" s="19"/>
      <c r="AW393" s="21"/>
    </row>
    <row r="394" spans="45:49" ht="12.75">
      <c r="AS394" s="19"/>
      <c r="AT394" s="20"/>
      <c r="AU394" s="19"/>
      <c r="AV394" s="19"/>
      <c r="AW394" s="21"/>
    </row>
    <row r="395" spans="45:49" ht="12.75">
      <c r="AS395" s="19"/>
      <c r="AT395" s="20"/>
      <c r="AU395" s="19"/>
      <c r="AV395" s="19"/>
      <c r="AW395" s="21"/>
    </row>
    <row r="396" spans="45:49" ht="12.75">
      <c r="AS396" s="19"/>
      <c r="AT396" s="20"/>
      <c r="AU396" s="19"/>
      <c r="AV396" s="19"/>
      <c r="AW396" s="21"/>
    </row>
    <row r="397" spans="45:49" ht="12.75">
      <c r="AS397" s="19"/>
      <c r="AT397" s="20"/>
      <c r="AU397" s="19"/>
      <c r="AV397" s="19"/>
      <c r="AW397" s="21"/>
    </row>
    <row r="398" spans="45:49" ht="12.75">
      <c r="AS398" s="19"/>
      <c r="AT398" s="20"/>
      <c r="AU398" s="19"/>
      <c r="AV398" s="19"/>
      <c r="AW398" s="21"/>
    </row>
    <row r="399" spans="45:49" ht="12.75">
      <c r="AS399" s="19"/>
      <c r="AT399" s="20"/>
      <c r="AU399" s="19"/>
      <c r="AV399" s="19"/>
      <c r="AW399" s="21"/>
    </row>
    <row r="400" spans="45:49" ht="12.75">
      <c r="AS400" s="19"/>
      <c r="AT400" s="20"/>
      <c r="AU400" s="19"/>
      <c r="AV400" s="19"/>
      <c r="AW400" s="21"/>
    </row>
    <row r="401" spans="45:49" ht="12.75">
      <c r="AS401" s="19"/>
      <c r="AT401" s="20"/>
      <c r="AU401" s="19"/>
      <c r="AV401" s="19"/>
      <c r="AW401" s="21"/>
    </row>
    <row r="402" ht="12.75">
      <c r="AW402" s="87"/>
    </row>
    <row r="403" spans="45:49" ht="12.75">
      <c r="AS403" s="19"/>
      <c r="AT403" s="20"/>
      <c r="AU403" s="19"/>
      <c r="AV403" s="19"/>
      <c r="AW403" s="21"/>
    </row>
    <row r="404" spans="45:49" ht="12.75">
      <c r="AS404" s="19"/>
      <c r="AT404" s="20"/>
      <c r="AU404" s="19"/>
      <c r="AV404" s="19"/>
      <c r="AW404" s="21"/>
    </row>
    <row r="405" spans="45:49" ht="12.75">
      <c r="AS405" s="19"/>
      <c r="AT405" s="20"/>
      <c r="AU405" s="19"/>
      <c r="AV405" s="19"/>
      <c r="AW405" s="21"/>
    </row>
    <row r="406" spans="45:49" ht="12.75">
      <c r="AS406" s="19"/>
      <c r="AT406" s="20"/>
      <c r="AU406" s="19"/>
      <c r="AV406" s="19"/>
      <c r="AW406" s="21"/>
    </row>
    <row r="407" ht="12.75">
      <c r="AW407" s="87"/>
    </row>
    <row r="408" spans="45:49" ht="12.75">
      <c r="AS408" s="19"/>
      <c r="AT408" s="20"/>
      <c r="AU408" s="19"/>
      <c r="AV408" s="19"/>
      <c r="AW408" s="21"/>
    </row>
    <row r="409" spans="45:49" ht="12.75">
      <c r="AS409" s="19"/>
      <c r="AT409" s="20"/>
      <c r="AU409" s="19"/>
      <c r="AV409" s="19"/>
      <c r="AW409" s="21"/>
    </row>
    <row r="410" spans="45:49" ht="12.75">
      <c r="AS410" s="19"/>
      <c r="AT410" s="20"/>
      <c r="AU410" s="19"/>
      <c r="AV410" s="19"/>
      <c r="AW410" s="21"/>
    </row>
    <row r="411" spans="45:49" ht="12.75">
      <c r="AS411" s="19"/>
      <c r="AT411" s="20"/>
      <c r="AU411" s="19"/>
      <c r="AV411" s="19"/>
      <c r="AW411" s="21"/>
    </row>
    <row r="412" spans="45:49" ht="12.75">
      <c r="AS412" s="19"/>
      <c r="AT412" s="20"/>
      <c r="AU412" s="19"/>
      <c r="AV412" s="19"/>
      <c r="AW412" s="21"/>
    </row>
    <row r="413" spans="45:49" ht="12.75">
      <c r="AS413" s="19"/>
      <c r="AT413" s="20"/>
      <c r="AU413" s="19"/>
      <c r="AV413" s="19"/>
      <c r="AW413" s="21"/>
    </row>
    <row r="414" spans="45:49" ht="12.75">
      <c r="AS414" s="19"/>
      <c r="AT414" s="20"/>
      <c r="AU414" s="19"/>
      <c r="AV414" s="19"/>
      <c r="AW414" s="21"/>
    </row>
    <row r="415" spans="45:49" ht="12.75">
      <c r="AS415" s="19"/>
      <c r="AT415" s="20"/>
      <c r="AU415" s="19"/>
      <c r="AV415" s="19"/>
      <c r="AW415" s="21"/>
    </row>
    <row r="416" spans="45:49" ht="12.75">
      <c r="AS416" s="19"/>
      <c r="AT416" s="20"/>
      <c r="AU416" s="19"/>
      <c r="AV416" s="19"/>
      <c r="AW416" s="21"/>
    </row>
    <row r="417" spans="45:49" ht="12.75">
      <c r="AS417" s="19"/>
      <c r="AT417" s="20"/>
      <c r="AU417" s="19"/>
      <c r="AV417" s="19"/>
      <c r="AW417" s="21"/>
    </row>
    <row r="418" spans="45:49" ht="12.75">
      <c r="AS418" s="19"/>
      <c r="AT418" s="20"/>
      <c r="AU418" s="19"/>
      <c r="AV418" s="19"/>
      <c r="AW418" s="21"/>
    </row>
    <row r="419" spans="45:49" ht="12.75">
      <c r="AS419" s="19"/>
      <c r="AT419" s="20"/>
      <c r="AU419" s="19"/>
      <c r="AV419" s="19"/>
      <c r="AW419" s="21"/>
    </row>
    <row r="420" spans="45:49" ht="12.75">
      <c r="AS420" s="19"/>
      <c r="AT420" s="20"/>
      <c r="AU420" s="19"/>
      <c r="AV420" s="19"/>
      <c r="AW420" s="21"/>
    </row>
    <row r="421" spans="45:49" ht="12.75">
      <c r="AS421" s="19"/>
      <c r="AT421" s="20"/>
      <c r="AU421" s="19"/>
      <c r="AV421" s="19"/>
      <c r="AW421" s="21"/>
    </row>
    <row r="422" spans="45:49" ht="12.75">
      <c r="AS422" s="19"/>
      <c r="AT422" s="20"/>
      <c r="AU422" s="19"/>
      <c r="AV422" s="19"/>
      <c r="AW422" s="21"/>
    </row>
    <row r="423" spans="45:49" ht="12.75">
      <c r="AS423" s="19"/>
      <c r="AT423" s="20"/>
      <c r="AU423" s="19"/>
      <c r="AV423" s="19"/>
      <c r="AW423" s="21"/>
    </row>
    <row r="424" spans="45:49" ht="12.75">
      <c r="AS424" s="19"/>
      <c r="AT424" s="20"/>
      <c r="AU424" s="19"/>
      <c r="AV424" s="19"/>
      <c r="AW424" s="21"/>
    </row>
    <row r="425" spans="45:49" ht="12.75">
      <c r="AS425" s="19"/>
      <c r="AT425" s="20"/>
      <c r="AU425" s="19"/>
      <c r="AV425" s="19"/>
      <c r="AW425" s="21"/>
    </row>
    <row r="426" spans="45:49" ht="12.75">
      <c r="AS426" s="19"/>
      <c r="AT426" s="20"/>
      <c r="AU426" s="19"/>
      <c r="AV426" s="19"/>
      <c r="AW426" s="21"/>
    </row>
    <row r="427" spans="45:49" ht="12.75">
      <c r="AS427" s="19"/>
      <c r="AT427" s="20"/>
      <c r="AU427" s="19"/>
      <c r="AV427" s="19"/>
      <c r="AW427" s="21"/>
    </row>
    <row r="428" spans="45:49" ht="12.75">
      <c r="AS428" s="19"/>
      <c r="AT428" s="20"/>
      <c r="AU428" s="19"/>
      <c r="AV428" s="19"/>
      <c r="AW428" s="21"/>
    </row>
    <row r="429" spans="45:49" ht="12.75">
      <c r="AS429" s="19"/>
      <c r="AT429" s="20"/>
      <c r="AU429" s="19"/>
      <c r="AV429" s="19"/>
      <c r="AW429" s="21"/>
    </row>
    <row r="430" spans="45:49" ht="12.75">
      <c r="AS430" s="19"/>
      <c r="AT430" s="20"/>
      <c r="AU430" s="19"/>
      <c r="AV430" s="19"/>
      <c r="AW430" s="21"/>
    </row>
    <row r="431" spans="45:49" ht="12.75">
      <c r="AS431" s="19"/>
      <c r="AT431" s="20"/>
      <c r="AU431" s="19"/>
      <c r="AV431" s="19"/>
      <c r="AW431" s="21"/>
    </row>
    <row r="432" spans="45:49" ht="12.75">
      <c r="AS432" s="19"/>
      <c r="AT432" s="20"/>
      <c r="AU432" s="19"/>
      <c r="AV432" s="19"/>
      <c r="AW432" s="21"/>
    </row>
    <row r="433" ht="12.75">
      <c r="AW433" s="87"/>
    </row>
    <row r="434" ht="12.75">
      <c r="AW434" s="87"/>
    </row>
    <row r="435" spans="45:49" ht="12.75">
      <c r="AS435" s="19"/>
      <c r="AT435" s="20"/>
      <c r="AU435" s="19"/>
      <c r="AV435" s="19"/>
      <c r="AW435" s="21"/>
    </row>
    <row r="436" spans="45:49" ht="12.75">
      <c r="AS436" s="19"/>
      <c r="AT436" s="20"/>
      <c r="AU436" s="19"/>
      <c r="AV436" s="19"/>
      <c r="AW436" s="21"/>
    </row>
    <row r="437" spans="45:49" ht="12.75">
      <c r="AS437" s="19"/>
      <c r="AT437" s="20"/>
      <c r="AU437" s="19"/>
      <c r="AV437" s="19"/>
      <c r="AW437" s="21"/>
    </row>
    <row r="438" ht="12.75">
      <c r="AW438" s="87"/>
    </row>
    <row r="439" spans="45:49" ht="12.75">
      <c r="AS439" s="19"/>
      <c r="AT439" s="20"/>
      <c r="AU439" s="19"/>
      <c r="AV439" s="19"/>
      <c r="AW439" s="21"/>
    </row>
    <row r="440" spans="45:49" ht="12.75">
      <c r="AS440" s="19"/>
      <c r="AT440" s="20"/>
      <c r="AU440" s="19"/>
      <c r="AV440" s="19"/>
      <c r="AW440" s="21"/>
    </row>
    <row r="441" spans="45:49" ht="12.75">
      <c r="AS441" s="19"/>
      <c r="AT441" s="20"/>
      <c r="AU441" s="19"/>
      <c r="AV441" s="19"/>
      <c r="AW441" s="21"/>
    </row>
    <row r="442" spans="45:49" ht="12.75">
      <c r="AS442" s="19"/>
      <c r="AT442" s="20"/>
      <c r="AU442" s="19"/>
      <c r="AV442" s="19"/>
      <c r="AW442" s="21"/>
    </row>
    <row r="443" spans="45:49" ht="12.75">
      <c r="AS443" s="19"/>
      <c r="AT443" s="20"/>
      <c r="AU443" s="19"/>
      <c r="AV443" s="19"/>
      <c r="AW443" s="21"/>
    </row>
    <row r="444" spans="45:49" ht="12.75">
      <c r="AS444" s="19"/>
      <c r="AT444" s="20"/>
      <c r="AU444" s="19"/>
      <c r="AV444" s="19"/>
      <c r="AW444" s="21"/>
    </row>
    <row r="445" spans="45:49" ht="12.75">
      <c r="AS445" s="19"/>
      <c r="AT445" s="20"/>
      <c r="AU445" s="19"/>
      <c r="AV445" s="19"/>
      <c r="AW445" s="21"/>
    </row>
    <row r="446" spans="45:49" ht="12.75">
      <c r="AS446" s="19"/>
      <c r="AT446" s="20"/>
      <c r="AU446" s="19"/>
      <c r="AV446" s="19"/>
      <c r="AW446" s="21"/>
    </row>
    <row r="447" spans="45:49" ht="12.75">
      <c r="AS447" s="19"/>
      <c r="AT447" s="20"/>
      <c r="AU447" s="19"/>
      <c r="AV447" s="19"/>
      <c r="AW447" s="21"/>
    </row>
    <row r="448" spans="45:49" ht="12.75">
      <c r="AS448" s="19"/>
      <c r="AT448" s="20"/>
      <c r="AU448" s="19"/>
      <c r="AV448" s="19"/>
      <c r="AW448" s="21"/>
    </row>
    <row r="449" spans="45:49" ht="12.75">
      <c r="AS449" s="19"/>
      <c r="AT449" s="20"/>
      <c r="AU449" s="19"/>
      <c r="AV449" s="19"/>
      <c r="AW449" s="21"/>
    </row>
    <row r="450" spans="45:49" ht="12.75">
      <c r="AS450" s="19"/>
      <c r="AT450" s="20"/>
      <c r="AU450" s="19"/>
      <c r="AV450" s="19"/>
      <c r="AW450" s="21"/>
    </row>
    <row r="451" spans="45:49" ht="12.75">
      <c r="AS451" s="19"/>
      <c r="AT451" s="20"/>
      <c r="AU451" s="19"/>
      <c r="AV451" s="19"/>
      <c r="AW451" s="21"/>
    </row>
    <row r="452" spans="45:49" ht="12.75">
      <c r="AS452" s="19"/>
      <c r="AT452" s="20"/>
      <c r="AU452" s="19"/>
      <c r="AV452" s="19"/>
      <c r="AW452" s="21"/>
    </row>
    <row r="453" spans="45:49" ht="12.75">
      <c r="AS453" s="19"/>
      <c r="AT453" s="20"/>
      <c r="AU453" s="19"/>
      <c r="AV453" s="19"/>
      <c r="AW453" s="21"/>
    </row>
    <row r="454" spans="45:49" ht="12.75">
      <c r="AS454" s="19"/>
      <c r="AT454" s="20"/>
      <c r="AU454" s="19"/>
      <c r="AV454" s="19"/>
      <c r="AW454" s="21"/>
    </row>
    <row r="455" ht="12.75">
      <c r="AW455" s="87"/>
    </row>
    <row r="456" spans="45:49" ht="12.75">
      <c r="AS456" s="19"/>
      <c r="AT456" s="20"/>
      <c r="AU456" s="19"/>
      <c r="AV456" s="19"/>
      <c r="AW456" s="21"/>
    </row>
    <row r="457" spans="45:49" ht="12.75">
      <c r="AS457" s="19"/>
      <c r="AT457" s="20"/>
      <c r="AU457" s="19"/>
      <c r="AV457" s="19"/>
      <c r="AW457" s="21"/>
    </row>
    <row r="458" spans="45:49" ht="12.75">
      <c r="AS458" s="19"/>
      <c r="AT458" s="20"/>
      <c r="AU458" s="19"/>
      <c r="AV458" s="19"/>
      <c r="AW458" s="21"/>
    </row>
    <row r="459" spans="45:49" ht="12.75">
      <c r="AS459" s="19"/>
      <c r="AT459" s="20"/>
      <c r="AU459" s="19"/>
      <c r="AV459" s="19"/>
      <c r="AW459" s="21"/>
    </row>
    <row r="460" spans="45:49" ht="12.75">
      <c r="AS460" s="19"/>
      <c r="AT460" s="20"/>
      <c r="AU460" s="19"/>
      <c r="AV460" s="19"/>
      <c r="AW460" s="21"/>
    </row>
    <row r="461" spans="45:49" ht="12.75">
      <c r="AS461" s="19"/>
      <c r="AT461" s="20"/>
      <c r="AU461" s="19"/>
      <c r="AV461" s="19"/>
      <c r="AW461" s="21"/>
    </row>
    <row r="462" spans="45:49" ht="12.75">
      <c r="AS462" s="19"/>
      <c r="AT462" s="20"/>
      <c r="AU462" s="19"/>
      <c r="AV462" s="19"/>
      <c r="AW462" s="21"/>
    </row>
    <row r="463" spans="45:49" ht="12.75">
      <c r="AS463" s="19"/>
      <c r="AT463" s="20"/>
      <c r="AU463" s="19"/>
      <c r="AV463" s="19"/>
      <c r="AW463" s="21"/>
    </row>
    <row r="464" spans="45:49" ht="12.75">
      <c r="AS464" s="19"/>
      <c r="AT464" s="20"/>
      <c r="AU464" s="19"/>
      <c r="AV464" s="19"/>
      <c r="AW464" s="21"/>
    </row>
    <row r="465" spans="45:49" ht="12.75">
      <c r="AS465" s="19"/>
      <c r="AT465" s="20"/>
      <c r="AU465" s="19"/>
      <c r="AV465" s="19"/>
      <c r="AW465" s="21"/>
    </row>
    <row r="466" spans="45:49" ht="12.75">
      <c r="AS466" s="19"/>
      <c r="AT466" s="20"/>
      <c r="AU466" s="19"/>
      <c r="AV466" s="19"/>
      <c r="AW466" s="21"/>
    </row>
    <row r="467" spans="45:49" ht="12.75">
      <c r="AS467" s="19"/>
      <c r="AT467" s="20"/>
      <c r="AU467" s="19"/>
      <c r="AV467" s="19"/>
      <c r="AW467" s="21"/>
    </row>
    <row r="468" spans="45:49" ht="12.75">
      <c r="AS468" s="19"/>
      <c r="AT468" s="20"/>
      <c r="AU468" s="19"/>
      <c r="AV468" s="19"/>
      <c r="AW468" s="21"/>
    </row>
    <row r="469" spans="45:49" ht="12.75">
      <c r="AS469" s="19"/>
      <c r="AT469" s="20"/>
      <c r="AU469" s="19"/>
      <c r="AV469" s="19"/>
      <c r="AW469" s="21"/>
    </row>
    <row r="470" ht="12.75">
      <c r="AW470" s="87"/>
    </row>
    <row r="471" spans="45:49" ht="12.75">
      <c r="AS471" s="19"/>
      <c r="AT471" s="20"/>
      <c r="AU471" s="19"/>
      <c r="AV471" s="19"/>
      <c r="AW471" s="21"/>
    </row>
    <row r="472" spans="45:49" ht="12.75">
      <c r="AS472" s="19"/>
      <c r="AT472" s="20"/>
      <c r="AU472" s="19"/>
      <c r="AV472" s="19"/>
      <c r="AW472" s="21"/>
    </row>
    <row r="473" spans="45:49" ht="12.75">
      <c r="AS473" s="19"/>
      <c r="AT473" s="20"/>
      <c r="AU473" s="19"/>
      <c r="AV473" s="19"/>
      <c r="AW473" s="21"/>
    </row>
    <row r="474" spans="45:49" ht="12.75">
      <c r="AS474" s="19"/>
      <c r="AT474" s="20"/>
      <c r="AU474" s="19"/>
      <c r="AV474" s="19"/>
      <c r="AW474" s="21"/>
    </row>
    <row r="475" spans="45:49" ht="12.75">
      <c r="AS475" s="19"/>
      <c r="AT475" s="20"/>
      <c r="AU475" s="19"/>
      <c r="AV475" s="19"/>
      <c r="AW475" s="21"/>
    </row>
    <row r="476" spans="45:49" ht="12.75">
      <c r="AS476" s="19"/>
      <c r="AT476" s="20"/>
      <c r="AU476" s="19"/>
      <c r="AV476" s="19"/>
      <c r="AW476" s="21"/>
    </row>
    <row r="477" spans="45:49" ht="12.75">
      <c r="AS477" s="19"/>
      <c r="AT477" s="20"/>
      <c r="AU477" s="19"/>
      <c r="AV477" s="19"/>
      <c r="AW477" s="21"/>
    </row>
    <row r="478" spans="45:49" ht="12.75">
      <c r="AS478" s="19"/>
      <c r="AT478" s="20"/>
      <c r="AU478" s="19"/>
      <c r="AV478" s="19"/>
      <c r="AW478" s="21"/>
    </row>
    <row r="479" spans="45:49" ht="12.75">
      <c r="AS479" s="19"/>
      <c r="AT479" s="20"/>
      <c r="AU479" s="19"/>
      <c r="AV479" s="19"/>
      <c r="AW479" s="21"/>
    </row>
    <row r="480" spans="45:49" ht="12.75">
      <c r="AS480" s="19"/>
      <c r="AT480" s="20"/>
      <c r="AU480" s="19"/>
      <c r="AV480" s="19"/>
      <c r="AW480" s="21"/>
    </row>
    <row r="481" spans="45:49" ht="12.75">
      <c r="AS481" s="19"/>
      <c r="AT481" s="20"/>
      <c r="AU481" s="19"/>
      <c r="AV481" s="19"/>
      <c r="AW481" s="21"/>
    </row>
    <row r="482" spans="45:49" ht="12.75">
      <c r="AS482" s="19"/>
      <c r="AT482" s="20"/>
      <c r="AU482" s="19"/>
      <c r="AV482" s="19"/>
      <c r="AW482" s="21"/>
    </row>
    <row r="483" spans="45:49" ht="12.75">
      <c r="AS483" s="19"/>
      <c r="AT483" s="20"/>
      <c r="AU483" s="19"/>
      <c r="AV483" s="19"/>
      <c r="AW483" s="21"/>
    </row>
    <row r="484" spans="45:49" ht="12.75">
      <c r="AS484" s="19"/>
      <c r="AT484" s="20"/>
      <c r="AU484" s="19"/>
      <c r="AV484" s="19"/>
      <c r="AW484" s="21"/>
    </row>
    <row r="485" ht="12.75">
      <c r="AW485" s="87"/>
    </row>
    <row r="486" spans="45:49" ht="12.75">
      <c r="AS486" s="19"/>
      <c r="AT486" s="20"/>
      <c r="AU486" s="19"/>
      <c r="AV486" s="19"/>
      <c r="AW486" s="21"/>
    </row>
    <row r="487" spans="45:49" ht="12.75">
      <c r="AS487" s="19"/>
      <c r="AT487" s="20"/>
      <c r="AU487" s="19"/>
      <c r="AV487" s="19"/>
      <c r="AW487" s="21"/>
    </row>
    <row r="488" spans="45:49" ht="12.75">
      <c r="AS488" s="19"/>
      <c r="AT488" s="20"/>
      <c r="AU488" s="19"/>
      <c r="AV488" s="19"/>
      <c r="AW488" s="21"/>
    </row>
    <row r="489" spans="45:49" ht="12.75">
      <c r="AS489" s="19"/>
      <c r="AT489" s="20"/>
      <c r="AU489" s="19"/>
      <c r="AV489" s="19"/>
      <c r="AW489" s="21"/>
    </row>
    <row r="490" spans="45:49" ht="12.75">
      <c r="AS490" s="19"/>
      <c r="AT490" s="20"/>
      <c r="AU490" s="19"/>
      <c r="AV490" s="19"/>
      <c r="AW490" s="21"/>
    </row>
    <row r="491" spans="45:49" ht="12.75">
      <c r="AS491" s="19"/>
      <c r="AT491" s="20"/>
      <c r="AU491" s="19"/>
      <c r="AV491" s="19"/>
      <c r="AW491" s="21"/>
    </row>
    <row r="492" spans="45:49" ht="12.75">
      <c r="AS492" s="19"/>
      <c r="AT492" s="20"/>
      <c r="AU492" s="19"/>
      <c r="AV492" s="19"/>
      <c r="AW492" s="21"/>
    </row>
    <row r="493" spans="45:49" ht="12.75">
      <c r="AS493" s="19"/>
      <c r="AT493" s="20"/>
      <c r="AU493" s="19"/>
      <c r="AV493" s="19"/>
      <c r="AW493" s="21"/>
    </row>
    <row r="494" spans="45:49" ht="12.75">
      <c r="AS494" s="19"/>
      <c r="AT494" s="20"/>
      <c r="AU494" s="19"/>
      <c r="AV494" s="19"/>
      <c r="AW494" s="21"/>
    </row>
    <row r="495" spans="45:49" ht="12.75">
      <c r="AS495" s="19"/>
      <c r="AT495" s="20"/>
      <c r="AU495" s="19"/>
      <c r="AV495" s="19"/>
      <c r="AW495" s="21"/>
    </row>
    <row r="496" spans="45:49" ht="12.75">
      <c r="AS496" s="19"/>
      <c r="AT496" s="20"/>
      <c r="AU496" s="19"/>
      <c r="AV496" s="19"/>
      <c r="AW496" s="21"/>
    </row>
    <row r="497" spans="45:49" ht="12.75">
      <c r="AS497" s="19"/>
      <c r="AT497" s="20"/>
      <c r="AU497" s="19"/>
      <c r="AV497" s="19"/>
      <c r="AW497" s="21"/>
    </row>
    <row r="498" spans="45:49" ht="12.75">
      <c r="AS498" s="19"/>
      <c r="AT498" s="20"/>
      <c r="AU498" s="19"/>
      <c r="AV498" s="19"/>
      <c r="AW498" s="21"/>
    </row>
    <row r="499" spans="45:49" ht="12.75">
      <c r="AS499" s="19"/>
      <c r="AT499" s="20"/>
      <c r="AU499" s="19"/>
      <c r="AV499" s="19"/>
      <c r="AW499" s="21"/>
    </row>
    <row r="500" spans="45:49" ht="12.75">
      <c r="AS500" s="19"/>
      <c r="AT500" s="20"/>
      <c r="AU500" s="19"/>
      <c r="AV500" s="19"/>
      <c r="AW500" s="21"/>
    </row>
    <row r="501" ht="12.75">
      <c r="AW501" s="87"/>
    </row>
    <row r="502" spans="45:49" ht="12.75">
      <c r="AS502" s="19"/>
      <c r="AT502" s="20"/>
      <c r="AU502" s="19"/>
      <c r="AV502" s="19"/>
      <c r="AW502" s="21"/>
    </row>
    <row r="503" spans="45:49" ht="12.75">
      <c r="AS503" s="19"/>
      <c r="AT503" s="20"/>
      <c r="AU503" s="19"/>
      <c r="AV503" s="19"/>
      <c r="AW503" s="21"/>
    </row>
    <row r="504" ht="12.75">
      <c r="AW504" s="87"/>
    </row>
    <row r="505" spans="45:49" ht="12.75">
      <c r="AS505" s="19"/>
      <c r="AT505" s="20"/>
      <c r="AU505" s="19"/>
      <c r="AV505" s="19"/>
      <c r="AW505" s="21"/>
    </row>
    <row r="506" spans="45:49" ht="12.75">
      <c r="AS506" s="19"/>
      <c r="AT506" s="20"/>
      <c r="AU506" s="19"/>
      <c r="AV506" s="19"/>
      <c r="AW506" s="21"/>
    </row>
    <row r="507" spans="45:49" ht="12.75">
      <c r="AS507" s="19"/>
      <c r="AT507" s="20"/>
      <c r="AU507" s="19"/>
      <c r="AV507" s="19"/>
      <c r="AW507" s="21"/>
    </row>
    <row r="508" spans="45:49" ht="12.75">
      <c r="AS508" s="19"/>
      <c r="AT508" s="20"/>
      <c r="AU508" s="19"/>
      <c r="AV508" s="19"/>
      <c r="AW508" s="21"/>
    </row>
    <row r="509" spans="45:49" ht="12.75">
      <c r="AS509" s="19"/>
      <c r="AT509" s="20"/>
      <c r="AU509" s="19"/>
      <c r="AV509" s="19"/>
      <c r="AW509" s="21"/>
    </row>
    <row r="510" ht="12.75">
      <c r="AW510" s="87"/>
    </row>
    <row r="511" ht="12.75">
      <c r="AW511" s="87"/>
    </row>
    <row r="512" spans="45:49" ht="12.75">
      <c r="AS512" s="19"/>
      <c r="AT512" s="20"/>
      <c r="AU512" s="19"/>
      <c r="AV512" s="19"/>
      <c r="AW512" s="21"/>
    </row>
    <row r="513" spans="45:49" ht="12.75">
      <c r="AS513" s="19"/>
      <c r="AT513" s="20"/>
      <c r="AU513" s="19"/>
      <c r="AV513" s="19"/>
      <c r="AW513" s="21"/>
    </row>
    <row r="514" spans="45:49" ht="12.75">
      <c r="AS514" s="19"/>
      <c r="AT514" s="20"/>
      <c r="AU514" s="19"/>
      <c r="AV514" s="19"/>
      <c r="AW514" s="21"/>
    </row>
    <row r="515" spans="45:49" ht="12.75">
      <c r="AS515" s="19"/>
      <c r="AT515" s="20"/>
      <c r="AU515" s="19"/>
      <c r="AV515" s="19"/>
      <c r="AW515" s="21"/>
    </row>
    <row r="516" ht="12.75">
      <c r="AW516" s="87"/>
    </row>
    <row r="517" spans="45:49" ht="12.75">
      <c r="AS517" s="19"/>
      <c r="AT517" s="20"/>
      <c r="AU517" s="19"/>
      <c r="AV517" s="19"/>
      <c r="AW517" s="21"/>
    </row>
    <row r="518" spans="45:49" ht="12.75">
      <c r="AS518" s="19"/>
      <c r="AT518" s="20"/>
      <c r="AU518" s="19"/>
      <c r="AV518" s="19"/>
      <c r="AW518" s="21"/>
    </row>
    <row r="519" spans="45:49" ht="12.75">
      <c r="AS519" s="19"/>
      <c r="AT519" s="20"/>
      <c r="AU519" s="19"/>
      <c r="AV519" s="19"/>
      <c r="AW519" s="21"/>
    </row>
    <row r="520" spans="45:49" ht="12.75">
      <c r="AS520" s="19"/>
      <c r="AT520" s="20"/>
      <c r="AU520" s="19"/>
      <c r="AV520" s="19"/>
      <c r="AW520" s="21"/>
    </row>
    <row r="521" spans="45:49" ht="12.75">
      <c r="AS521" s="19"/>
      <c r="AT521" s="20"/>
      <c r="AU521" s="19"/>
      <c r="AV521" s="19"/>
      <c r="AW521" s="21"/>
    </row>
    <row r="522" spans="45:49" ht="12.75">
      <c r="AS522" s="19"/>
      <c r="AT522" s="20"/>
      <c r="AU522" s="19"/>
      <c r="AV522" s="19"/>
      <c r="AW522" s="21"/>
    </row>
    <row r="523" ht="12.75">
      <c r="AW523" s="87"/>
    </row>
    <row r="524" spans="45:49" ht="12.75">
      <c r="AS524" s="19"/>
      <c r="AT524" s="20"/>
      <c r="AU524" s="19"/>
      <c r="AV524" s="19"/>
      <c r="AW524" s="21"/>
    </row>
    <row r="525" ht="12.75">
      <c r="AW525" s="87"/>
    </row>
    <row r="526" spans="45:49" ht="12.75">
      <c r="AS526" s="19"/>
      <c r="AT526" s="20"/>
      <c r="AU526" s="19"/>
      <c r="AV526" s="19"/>
      <c r="AW526" s="21"/>
    </row>
    <row r="527" spans="45:49" ht="12.75">
      <c r="AS527" s="19"/>
      <c r="AT527" s="20"/>
      <c r="AU527" s="19"/>
      <c r="AV527" s="19"/>
      <c r="AW527" s="21"/>
    </row>
    <row r="528" spans="45:49" ht="12.75">
      <c r="AS528" s="19"/>
      <c r="AT528" s="20"/>
      <c r="AU528" s="19"/>
      <c r="AV528" s="19"/>
      <c r="AW528" s="21"/>
    </row>
    <row r="529" spans="45:49" ht="12.75">
      <c r="AS529" s="19"/>
      <c r="AT529" s="20"/>
      <c r="AU529" s="19"/>
      <c r="AV529" s="19"/>
      <c r="AW529" s="21"/>
    </row>
    <row r="530" spans="45:49" ht="12.75">
      <c r="AS530" s="19"/>
      <c r="AT530" s="20"/>
      <c r="AU530" s="19"/>
      <c r="AV530" s="19"/>
      <c r="AW530" s="21"/>
    </row>
    <row r="531" spans="45:49" ht="12.75">
      <c r="AS531" s="19"/>
      <c r="AT531" s="20"/>
      <c r="AU531" s="19"/>
      <c r="AV531" s="19"/>
      <c r="AW531" s="21"/>
    </row>
    <row r="532" ht="12.75">
      <c r="AW532" s="87"/>
    </row>
    <row r="533" spans="45:49" ht="12.75">
      <c r="AS533" s="19"/>
      <c r="AT533" s="20"/>
      <c r="AU533" s="19"/>
      <c r="AV533" s="19"/>
      <c r="AW533" s="21"/>
    </row>
    <row r="534" spans="45:49" ht="12.75">
      <c r="AS534" s="19"/>
      <c r="AT534" s="20"/>
      <c r="AU534" s="19"/>
      <c r="AV534" s="19"/>
      <c r="AW534" s="21"/>
    </row>
    <row r="535" spans="45:49" ht="12.75">
      <c r="AS535" s="19"/>
      <c r="AT535" s="20"/>
      <c r="AU535" s="19"/>
      <c r="AV535" s="19"/>
      <c r="AW535" s="21"/>
    </row>
    <row r="536" spans="45:49" ht="12.75">
      <c r="AS536" s="19"/>
      <c r="AT536" s="20"/>
      <c r="AU536" s="19"/>
      <c r="AV536" s="19"/>
      <c r="AW536" s="21"/>
    </row>
    <row r="537" spans="45:49" ht="12.75">
      <c r="AS537" s="19"/>
      <c r="AT537" s="20"/>
      <c r="AU537" s="19"/>
      <c r="AV537" s="19"/>
      <c r="AW537" s="21"/>
    </row>
    <row r="538" spans="45:49" ht="12.75">
      <c r="AS538" s="19"/>
      <c r="AT538" s="20"/>
      <c r="AU538" s="19"/>
      <c r="AV538" s="19"/>
      <c r="AW538" s="21"/>
    </row>
    <row r="539" spans="45:49" ht="12.75">
      <c r="AS539" s="19"/>
      <c r="AT539" s="20"/>
      <c r="AU539" s="19"/>
      <c r="AV539" s="19"/>
      <c r="AW539" s="21"/>
    </row>
    <row r="540" spans="45:49" ht="12.75">
      <c r="AS540" s="19"/>
      <c r="AT540" s="20"/>
      <c r="AU540" s="19"/>
      <c r="AV540" s="19"/>
      <c r="AW540" s="21"/>
    </row>
    <row r="541" spans="45:49" ht="12.75">
      <c r="AS541" s="19"/>
      <c r="AT541" s="20"/>
      <c r="AU541" s="19"/>
      <c r="AV541" s="19"/>
      <c r="AW541" s="21"/>
    </row>
    <row r="542" spans="45:49" ht="12.75">
      <c r="AS542" s="19"/>
      <c r="AT542" s="20"/>
      <c r="AU542" s="19"/>
      <c r="AV542" s="19"/>
      <c r="AW542" s="21"/>
    </row>
    <row r="543" spans="45:49" ht="12.75">
      <c r="AS543" s="19"/>
      <c r="AT543" s="20"/>
      <c r="AU543" s="19"/>
      <c r="AV543" s="19"/>
      <c r="AW543" s="21"/>
    </row>
    <row r="544" spans="45:49" ht="12.75">
      <c r="AS544" s="19"/>
      <c r="AT544" s="20"/>
      <c r="AU544" s="19"/>
      <c r="AV544" s="19"/>
      <c r="AW544" s="21"/>
    </row>
    <row r="545" spans="45:49" ht="12.75">
      <c r="AS545" s="19"/>
      <c r="AT545" s="20"/>
      <c r="AU545" s="19"/>
      <c r="AV545" s="19"/>
      <c r="AW545" s="21"/>
    </row>
    <row r="546" spans="45:49" ht="12.75">
      <c r="AS546" s="19"/>
      <c r="AT546" s="20"/>
      <c r="AU546" s="19"/>
      <c r="AV546" s="19"/>
      <c r="AW546" s="21"/>
    </row>
    <row r="547" spans="45:49" ht="12.75">
      <c r="AS547" s="19"/>
      <c r="AT547" s="20"/>
      <c r="AU547" s="19"/>
      <c r="AV547" s="19"/>
      <c r="AW547" s="21"/>
    </row>
    <row r="548" spans="45:49" ht="12.75">
      <c r="AS548" s="19"/>
      <c r="AT548" s="20"/>
      <c r="AU548" s="19"/>
      <c r="AV548" s="19"/>
      <c r="AW548" s="21"/>
    </row>
    <row r="549" spans="45:49" ht="12.75">
      <c r="AS549" s="19"/>
      <c r="AT549" s="20"/>
      <c r="AU549" s="19"/>
      <c r="AV549" s="19"/>
      <c r="AW549" s="21"/>
    </row>
    <row r="550" spans="45:49" ht="12.75">
      <c r="AS550" s="19"/>
      <c r="AT550" s="20"/>
      <c r="AU550" s="19"/>
      <c r="AV550" s="19"/>
      <c r="AW550" s="21"/>
    </row>
    <row r="551" spans="45:49" ht="12.75">
      <c r="AS551" s="19"/>
      <c r="AT551" s="20"/>
      <c r="AU551" s="19"/>
      <c r="AV551" s="19"/>
      <c r="AW551" s="21"/>
    </row>
    <row r="552" spans="45:49" ht="12.75">
      <c r="AS552" s="19"/>
      <c r="AT552" s="20"/>
      <c r="AU552" s="19"/>
      <c r="AV552" s="19"/>
      <c r="AW552" s="21"/>
    </row>
    <row r="553" spans="45:49" ht="12.75">
      <c r="AS553" s="19"/>
      <c r="AT553" s="20"/>
      <c r="AU553" s="19"/>
      <c r="AV553" s="19"/>
      <c r="AW553" s="21"/>
    </row>
    <row r="554" spans="45:49" ht="12.75">
      <c r="AS554" s="19"/>
      <c r="AT554" s="20"/>
      <c r="AU554" s="19"/>
      <c r="AV554" s="19"/>
      <c r="AW554" s="21"/>
    </row>
    <row r="555" ht="12.75">
      <c r="AW555" s="87"/>
    </row>
    <row r="556" spans="45:49" ht="12.75">
      <c r="AS556" s="19"/>
      <c r="AT556" s="20"/>
      <c r="AU556" s="19"/>
      <c r="AV556" s="19"/>
      <c r="AW556" s="21"/>
    </row>
    <row r="557" spans="45:49" ht="12.75">
      <c r="AS557" s="19"/>
      <c r="AT557" s="20"/>
      <c r="AU557" s="19"/>
      <c r="AV557" s="19"/>
      <c r="AW557" s="21"/>
    </row>
    <row r="558" spans="45:49" ht="12.75">
      <c r="AS558" s="19"/>
      <c r="AT558" s="20"/>
      <c r="AU558" s="19"/>
      <c r="AV558" s="19"/>
      <c r="AW558" s="21"/>
    </row>
    <row r="559" spans="45:49" ht="12.75">
      <c r="AS559" s="19"/>
      <c r="AT559" s="20"/>
      <c r="AU559" s="19"/>
      <c r="AV559" s="19"/>
      <c r="AW559" s="21"/>
    </row>
    <row r="560" spans="45:49" ht="12.75">
      <c r="AS560" s="19"/>
      <c r="AT560" s="20"/>
      <c r="AU560" s="19"/>
      <c r="AV560" s="19"/>
      <c r="AW560" s="21"/>
    </row>
    <row r="561" spans="45:49" ht="12.75">
      <c r="AS561" s="19"/>
      <c r="AT561" s="20"/>
      <c r="AU561" s="19"/>
      <c r="AV561" s="19"/>
      <c r="AW561" s="21"/>
    </row>
    <row r="562" spans="45:49" ht="12.75">
      <c r="AS562" s="19"/>
      <c r="AT562" s="20"/>
      <c r="AU562" s="19"/>
      <c r="AV562" s="19"/>
      <c r="AW562" s="21"/>
    </row>
    <row r="563" ht="12.75">
      <c r="AW563" s="87"/>
    </row>
    <row r="564" spans="45:49" ht="12.75">
      <c r="AS564" s="19"/>
      <c r="AT564" s="20"/>
      <c r="AU564" s="19"/>
      <c r="AV564" s="19"/>
      <c r="AW564" s="21"/>
    </row>
    <row r="565" spans="45:49" ht="12.75">
      <c r="AS565" s="19"/>
      <c r="AT565" s="20"/>
      <c r="AU565" s="19"/>
      <c r="AV565" s="19"/>
      <c r="AW565" s="21"/>
    </row>
    <row r="566" spans="45:49" ht="12.75">
      <c r="AS566" s="19"/>
      <c r="AT566" s="20"/>
      <c r="AU566" s="19"/>
      <c r="AV566" s="19"/>
      <c r="AW566" s="21"/>
    </row>
    <row r="567" spans="45:49" ht="12.75">
      <c r="AS567" s="19"/>
      <c r="AT567" s="20"/>
      <c r="AU567" s="19"/>
      <c r="AV567" s="19"/>
      <c r="AW567" s="21"/>
    </row>
    <row r="568" spans="45:49" ht="12.75">
      <c r="AS568" s="19"/>
      <c r="AT568" s="20"/>
      <c r="AU568" s="19"/>
      <c r="AV568" s="19"/>
      <c r="AW568" s="21"/>
    </row>
    <row r="569" spans="45:49" ht="12.75">
      <c r="AS569" s="19"/>
      <c r="AT569" s="20"/>
      <c r="AU569" s="19"/>
      <c r="AV569" s="19"/>
      <c r="AW569" s="21"/>
    </row>
    <row r="570" spans="45:49" ht="12.75">
      <c r="AS570" s="19"/>
      <c r="AT570" s="20"/>
      <c r="AU570" s="19"/>
      <c r="AV570" s="19"/>
      <c r="AW570" s="21"/>
    </row>
    <row r="571" spans="45:49" ht="12.75">
      <c r="AS571" s="19"/>
      <c r="AT571" s="20"/>
      <c r="AU571" s="19"/>
      <c r="AV571" s="19"/>
      <c r="AW571" s="21"/>
    </row>
    <row r="572" spans="45:49" ht="12.75">
      <c r="AS572" s="19"/>
      <c r="AT572" s="20"/>
      <c r="AU572" s="19"/>
      <c r="AV572" s="19"/>
      <c r="AW572" s="21"/>
    </row>
    <row r="573" spans="45:49" ht="12.75">
      <c r="AS573" s="19"/>
      <c r="AT573" s="20"/>
      <c r="AU573" s="19"/>
      <c r="AV573" s="19"/>
      <c r="AW573" s="21"/>
    </row>
    <row r="574" spans="45:49" ht="12.75">
      <c r="AS574" s="19"/>
      <c r="AT574" s="20"/>
      <c r="AU574" s="19"/>
      <c r="AV574" s="19"/>
      <c r="AW574" s="21"/>
    </row>
    <row r="575" spans="45:49" ht="12.75">
      <c r="AS575" s="19"/>
      <c r="AT575" s="20"/>
      <c r="AU575" s="19"/>
      <c r="AV575" s="19"/>
      <c r="AW575" s="21"/>
    </row>
    <row r="576" spans="45:49" ht="12.75">
      <c r="AS576" s="19"/>
      <c r="AT576" s="20"/>
      <c r="AU576" s="19"/>
      <c r="AV576" s="19"/>
      <c r="AW576" s="21"/>
    </row>
    <row r="577" spans="45:49" ht="12.75">
      <c r="AS577" s="19"/>
      <c r="AT577" s="20"/>
      <c r="AU577" s="19"/>
      <c r="AV577" s="19"/>
      <c r="AW577" s="21"/>
    </row>
    <row r="578" spans="45:49" ht="12.75">
      <c r="AS578" s="19"/>
      <c r="AT578" s="20"/>
      <c r="AU578" s="19"/>
      <c r="AV578" s="19"/>
      <c r="AW578" s="21"/>
    </row>
    <row r="579" spans="45:49" ht="12.75">
      <c r="AS579" s="19"/>
      <c r="AT579" s="20"/>
      <c r="AU579" s="19"/>
      <c r="AV579" s="19"/>
      <c r="AW579" s="21"/>
    </row>
    <row r="580" spans="45:49" ht="12.75">
      <c r="AS580" s="19"/>
      <c r="AT580" s="20"/>
      <c r="AU580" s="19"/>
      <c r="AV580" s="19"/>
      <c r="AW580" s="21"/>
    </row>
    <row r="581" spans="45:49" ht="12.75">
      <c r="AS581" s="19"/>
      <c r="AT581" s="20"/>
      <c r="AU581" s="19"/>
      <c r="AV581" s="19"/>
      <c r="AW581" s="21"/>
    </row>
    <row r="582" spans="45:49" ht="12.75">
      <c r="AS582" s="19"/>
      <c r="AT582" s="20"/>
      <c r="AU582" s="19"/>
      <c r="AV582" s="19"/>
      <c r="AW582" s="21"/>
    </row>
    <row r="583" spans="45:49" ht="12.75">
      <c r="AS583" s="19"/>
      <c r="AT583" s="20"/>
      <c r="AU583" s="19"/>
      <c r="AV583" s="19"/>
      <c r="AW583" s="21"/>
    </row>
    <row r="584" spans="45:49" ht="12.75">
      <c r="AS584" s="19"/>
      <c r="AT584" s="20"/>
      <c r="AU584" s="19"/>
      <c r="AV584" s="19"/>
      <c r="AW584" s="21"/>
    </row>
    <row r="585" spans="45:49" ht="12.75">
      <c r="AS585" s="19"/>
      <c r="AT585" s="20"/>
      <c r="AU585" s="19"/>
      <c r="AV585" s="19"/>
      <c r="AW585" s="21"/>
    </row>
    <row r="586" spans="45:49" ht="12.75">
      <c r="AS586" s="19"/>
      <c r="AT586" s="20"/>
      <c r="AU586" s="19"/>
      <c r="AV586" s="19"/>
      <c r="AW586" s="21"/>
    </row>
    <row r="587" spans="45:49" ht="12.75">
      <c r="AS587" s="19"/>
      <c r="AT587" s="20"/>
      <c r="AU587" s="19"/>
      <c r="AV587" s="19"/>
      <c r="AW587" s="21"/>
    </row>
    <row r="588" ht="12.75">
      <c r="AW588" s="87"/>
    </row>
    <row r="589" spans="45:49" ht="12.75">
      <c r="AS589" s="19"/>
      <c r="AT589" s="20"/>
      <c r="AU589" s="19"/>
      <c r="AV589" s="19"/>
      <c r="AW589" s="21"/>
    </row>
    <row r="590" spans="45:49" ht="12.75">
      <c r="AS590" s="19"/>
      <c r="AT590" s="20"/>
      <c r="AU590" s="19"/>
      <c r="AV590" s="19"/>
      <c r="AW590" s="21"/>
    </row>
    <row r="591" spans="45:49" ht="12.75">
      <c r="AS591" s="19"/>
      <c r="AT591" s="20"/>
      <c r="AU591" s="19"/>
      <c r="AV591" s="19"/>
      <c r="AW591" s="21"/>
    </row>
    <row r="592" spans="45:49" ht="12.75">
      <c r="AS592" s="19"/>
      <c r="AT592" s="20"/>
      <c r="AU592" s="19"/>
      <c r="AV592" s="19"/>
      <c r="AW592" s="21"/>
    </row>
    <row r="593" spans="45:49" ht="12.75">
      <c r="AS593" s="19"/>
      <c r="AT593" s="20"/>
      <c r="AU593" s="19"/>
      <c r="AV593" s="19"/>
      <c r="AW593" s="21"/>
    </row>
    <row r="594" spans="45:49" ht="12.75">
      <c r="AS594" s="19"/>
      <c r="AT594" s="20"/>
      <c r="AU594" s="19"/>
      <c r="AV594" s="19"/>
      <c r="AW594" s="21"/>
    </row>
    <row r="595" spans="45:49" ht="12.75">
      <c r="AS595" s="19"/>
      <c r="AT595" s="20"/>
      <c r="AU595" s="19"/>
      <c r="AV595" s="19"/>
      <c r="AW595" s="21"/>
    </row>
    <row r="596" spans="45:49" ht="12.75">
      <c r="AS596" s="19"/>
      <c r="AT596" s="20"/>
      <c r="AU596" s="19"/>
      <c r="AV596" s="19"/>
      <c r="AW596" s="21"/>
    </row>
    <row r="597" spans="45:49" ht="12.75">
      <c r="AS597" s="19"/>
      <c r="AT597" s="20"/>
      <c r="AU597" s="19"/>
      <c r="AV597" s="19"/>
      <c r="AW597" s="21"/>
    </row>
    <row r="598" spans="45:49" ht="12.75">
      <c r="AS598" s="19"/>
      <c r="AT598" s="20"/>
      <c r="AU598" s="19"/>
      <c r="AV598" s="19"/>
      <c r="AW598" s="21"/>
    </row>
    <row r="599" spans="45:49" ht="12.75">
      <c r="AS599" s="19"/>
      <c r="AT599" s="20"/>
      <c r="AU599" s="19"/>
      <c r="AV599" s="19"/>
      <c r="AW599" s="21"/>
    </row>
    <row r="600" spans="45:49" ht="12.75">
      <c r="AS600" s="19"/>
      <c r="AT600" s="20"/>
      <c r="AU600" s="19"/>
      <c r="AV600" s="19"/>
      <c r="AW600" s="21"/>
    </row>
    <row r="601" spans="45:49" ht="12.75">
      <c r="AS601" s="19"/>
      <c r="AT601" s="20"/>
      <c r="AU601" s="19"/>
      <c r="AV601" s="19"/>
      <c r="AW601" s="21"/>
    </row>
    <row r="602" spans="45:49" ht="12.75">
      <c r="AS602" s="19"/>
      <c r="AT602" s="20"/>
      <c r="AU602" s="19"/>
      <c r="AV602" s="19"/>
      <c r="AW602" s="21"/>
    </row>
    <row r="603" spans="45:49" ht="12.75">
      <c r="AS603" s="19"/>
      <c r="AT603" s="20"/>
      <c r="AU603" s="19"/>
      <c r="AV603" s="19"/>
      <c r="AW603" s="21"/>
    </row>
    <row r="604" spans="45:49" ht="12.75">
      <c r="AS604" s="19"/>
      <c r="AT604" s="20"/>
      <c r="AU604" s="19"/>
      <c r="AV604" s="19"/>
      <c r="AW604" s="21"/>
    </row>
    <row r="605" spans="45:49" ht="12.75">
      <c r="AS605" s="19"/>
      <c r="AT605" s="20"/>
      <c r="AU605" s="19"/>
      <c r="AV605" s="19"/>
      <c r="AW605" s="21"/>
    </row>
    <row r="606" spans="45:49" ht="12.75">
      <c r="AS606" s="19"/>
      <c r="AT606" s="20"/>
      <c r="AU606" s="19"/>
      <c r="AV606" s="19"/>
      <c r="AW606" s="21"/>
    </row>
    <row r="607" spans="45:49" ht="12.75">
      <c r="AS607" s="19"/>
      <c r="AT607" s="20"/>
      <c r="AU607" s="19"/>
      <c r="AV607" s="19"/>
      <c r="AW607" s="21"/>
    </row>
    <row r="608" spans="45:49" ht="12.75">
      <c r="AS608" s="19"/>
      <c r="AT608" s="20"/>
      <c r="AU608" s="19"/>
      <c r="AV608" s="19"/>
      <c r="AW608" s="21"/>
    </row>
    <row r="609" spans="45:49" ht="12.75">
      <c r="AS609" s="19"/>
      <c r="AT609" s="20"/>
      <c r="AU609" s="19"/>
      <c r="AV609" s="19"/>
      <c r="AW609" s="21"/>
    </row>
    <row r="610" spans="45:49" ht="12.75">
      <c r="AS610" s="19"/>
      <c r="AT610" s="20"/>
      <c r="AU610" s="19"/>
      <c r="AV610" s="19"/>
      <c r="AW610" s="21"/>
    </row>
    <row r="611" spans="45:49" ht="12.75">
      <c r="AS611" s="19"/>
      <c r="AT611" s="20"/>
      <c r="AU611" s="19"/>
      <c r="AV611" s="19"/>
      <c r="AW611" s="21"/>
    </row>
    <row r="612" spans="45:49" ht="12.75">
      <c r="AS612" s="19"/>
      <c r="AT612" s="20"/>
      <c r="AU612" s="19"/>
      <c r="AV612" s="19"/>
      <c r="AW612" s="21"/>
    </row>
    <row r="613" ht="12.75">
      <c r="AW613" s="87"/>
    </row>
    <row r="614" spans="45:49" ht="12.75">
      <c r="AS614" s="19"/>
      <c r="AT614" s="20"/>
      <c r="AU614" s="19"/>
      <c r="AV614" s="19"/>
      <c r="AW614" s="21"/>
    </row>
    <row r="615" spans="45:49" ht="12.75">
      <c r="AS615" s="19"/>
      <c r="AT615" s="20"/>
      <c r="AU615" s="19"/>
      <c r="AV615" s="19"/>
      <c r="AW615" s="21"/>
    </row>
    <row r="616" spans="45:49" ht="12.75">
      <c r="AS616" s="19"/>
      <c r="AT616" s="20"/>
      <c r="AU616" s="19"/>
      <c r="AV616" s="19"/>
      <c r="AW616" s="21"/>
    </row>
    <row r="617" spans="45:49" ht="12.75">
      <c r="AS617" s="19"/>
      <c r="AT617" s="20"/>
      <c r="AU617" s="19"/>
      <c r="AV617" s="19"/>
      <c r="AW617" s="21"/>
    </row>
    <row r="618" spans="45:49" ht="12.75">
      <c r="AS618" s="19"/>
      <c r="AT618" s="20"/>
      <c r="AU618" s="19"/>
      <c r="AV618" s="19"/>
      <c r="AW618" s="21"/>
    </row>
    <row r="619" spans="45:49" ht="12.75">
      <c r="AS619" s="19"/>
      <c r="AT619" s="20"/>
      <c r="AU619" s="19"/>
      <c r="AV619" s="19"/>
      <c r="AW619" s="21"/>
    </row>
    <row r="620" spans="45:49" ht="12.75">
      <c r="AS620" s="19"/>
      <c r="AT620" s="20"/>
      <c r="AU620" s="19"/>
      <c r="AV620" s="19"/>
      <c r="AW620" s="21"/>
    </row>
    <row r="621" ht="12.75">
      <c r="AW621" s="87"/>
    </row>
    <row r="622" spans="45:49" ht="12.75">
      <c r="AS622" s="19"/>
      <c r="AT622" s="20"/>
      <c r="AU622" s="19"/>
      <c r="AV622" s="19"/>
      <c r="AW622" s="21"/>
    </row>
    <row r="623" spans="45:49" ht="12.75">
      <c r="AS623" s="19"/>
      <c r="AT623" s="20"/>
      <c r="AU623" s="19"/>
      <c r="AV623" s="19"/>
      <c r="AW623" s="21"/>
    </row>
    <row r="624" ht="12.75">
      <c r="AW624" s="87"/>
    </row>
    <row r="625" spans="45:49" ht="12.75">
      <c r="AS625" s="19"/>
      <c r="AT625" s="20"/>
      <c r="AU625" s="19"/>
      <c r="AV625" s="19"/>
      <c r="AW625" s="21"/>
    </row>
    <row r="626" spans="45:49" ht="12.75">
      <c r="AS626" s="19"/>
      <c r="AT626" s="20"/>
      <c r="AU626" s="19"/>
      <c r="AV626" s="19"/>
      <c r="AW626" s="21"/>
    </row>
    <row r="627" spans="45:49" ht="12.75">
      <c r="AS627" s="19"/>
      <c r="AT627" s="20"/>
      <c r="AU627" s="19"/>
      <c r="AV627" s="19"/>
      <c r="AW627" s="21"/>
    </row>
    <row r="628" spans="45:49" ht="12.75">
      <c r="AS628" s="19"/>
      <c r="AT628" s="20"/>
      <c r="AU628" s="19"/>
      <c r="AV628" s="19"/>
      <c r="AW628" s="21"/>
    </row>
    <row r="629" spans="45:49" ht="12.75">
      <c r="AS629" s="19"/>
      <c r="AT629" s="20"/>
      <c r="AU629" s="19"/>
      <c r="AV629" s="19"/>
      <c r="AW629" s="21"/>
    </row>
    <row r="630" spans="45:49" ht="12.75">
      <c r="AS630" s="19"/>
      <c r="AT630" s="20"/>
      <c r="AU630" s="19"/>
      <c r="AV630" s="19"/>
      <c r="AW630" s="21"/>
    </row>
    <row r="631" spans="45:49" ht="12.75">
      <c r="AS631" s="19"/>
      <c r="AT631" s="20"/>
      <c r="AU631" s="19"/>
      <c r="AV631" s="19"/>
      <c r="AW631" s="21"/>
    </row>
    <row r="632" spans="45:49" ht="12.75">
      <c r="AS632" s="19"/>
      <c r="AT632" s="20"/>
      <c r="AU632" s="19"/>
      <c r="AV632" s="19"/>
      <c r="AW632" s="21"/>
    </row>
    <row r="633" spans="45:49" ht="12.75">
      <c r="AS633" s="19"/>
      <c r="AT633" s="20"/>
      <c r="AU633" s="19"/>
      <c r="AV633" s="19"/>
      <c r="AW633" s="21"/>
    </row>
    <row r="634" spans="45:49" ht="12.75">
      <c r="AS634" s="19"/>
      <c r="AT634" s="20"/>
      <c r="AU634" s="19"/>
      <c r="AV634" s="19"/>
      <c r="AW634" s="21"/>
    </row>
    <row r="635" spans="45:49" ht="12.75">
      <c r="AS635" s="19"/>
      <c r="AT635" s="20"/>
      <c r="AU635" s="19"/>
      <c r="AV635" s="19"/>
      <c r="AW635" s="21"/>
    </row>
    <row r="636" spans="45:49" ht="12.75">
      <c r="AS636" s="19"/>
      <c r="AT636" s="20"/>
      <c r="AU636" s="19"/>
      <c r="AV636" s="19"/>
      <c r="AW636" s="21"/>
    </row>
    <row r="637" spans="45:49" ht="12.75">
      <c r="AS637" s="19"/>
      <c r="AT637" s="20"/>
      <c r="AU637" s="19"/>
      <c r="AV637" s="19"/>
      <c r="AW637" s="21"/>
    </row>
    <row r="638" spans="45:49" ht="12.75">
      <c r="AS638" s="19"/>
      <c r="AT638" s="20"/>
      <c r="AU638" s="19"/>
      <c r="AV638" s="19"/>
      <c r="AW638" s="21"/>
    </row>
    <row r="639" spans="45:49" ht="12.75">
      <c r="AS639" s="19"/>
      <c r="AT639" s="20"/>
      <c r="AU639" s="19"/>
      <c r="AV639" s="19"/>
      <c r="AW639" s="21"/>
    </row>
    <row r="640" spans="45:49" ht="12.75">
      <c r="AS640" s="19"/>
      <c r="AT640" s="20"/>
      <c r="AU640" s="19"/>
      <c r="AV640" s="19"/>
      <c r="AW640" s="21"/>
    </row>
    <row r="641" spans="45:49" ht="12.75">
      <c r="AS641" s="19"/>
      <c r="AT641" s="20"/>
      <c r="AU641" s="19"/>
      <c r="AV641" s="19"/>
      <c r="AW641" s="21"/>
    </row>
    <row r="642" spans="45:49" ht="12.75">
      <c r="AS642" s="19"/>
      <c r="AT642" s="20"/>
      <c r="AU642" s="19"/>
      <c r="AV642" s="19"/>
      <c r="AW642" s="21"/>
    </row>
    <row r="643" ht="12.75">
      <c r="AW643" s="87"/>
    </row>
    <row r="644" spans="45:49" ht="12.75">
      <c r="AS644" s="19"/>
      <c r="AT644" s="20"/>
      <c r="AU644" s="19"/>
      <c r="AV644" s="19"/>
      <c r="AW644" s="21"/>
    </row>
    <row r="645" spans="45:49" ht="12.75">
      <c r="AS645" s="19"/>
      <c r="AT645" s="20"/>
      <c r="AU645" s="19"/>
      <c r="AV645" s="19"/>
      <c r="AW645" s="21"/>
    </row>
    <row r="646" ht="12.75">
      <c r="AW646" s="87"/>
    </row>
    <row r="647" spans="45:49" ht="12.75">
      <c r="AS647" s="19"/>
      <c r="AT647" s="20"/>
      <c r="AU647" s="19"/>
      <c r="AV647" s="19"/>
      <c r="AW647" s="21"/>
    </row>
    <row r="648" spans="45:49" ht="12.75">
      <c r="AS648" s="19"/>
      <c r="AT648" s="20"/>
      <c r="AU648" s="19"/>
      <c r="AV648" s="19"/>
      <c r="AW648" s="21"/>
    </row>
    <row r="649" spans="45:49" ht="12.75">
      <c r="AS649" s="19"/>
      <c r="AT649" s="20"/>
      <c r="AU649" s="19"/>
      <c r="AV649" s="19"/>
      <c r="AW649" s="21"/>
    </row>
    <row r="650" spans="45:49" ht="12.75">
      <c r="AS650" s="19"/>
      <c r="AT650" s="20"/>
      <c r="AU650" s="19"/>
      <c r="AV650" s="19"/>
      <c r="AW650" s="21"/>
    </row>
    <row r="651" ht="12.75">
      <c r="AW651" s="87"/>
    </row>
    <row r="652" spans="45:49" ht="12.75">
      <c r="AS652" s="19"/>
      <c r="AT652" s="20"/>
      <c r="AU652" s="19"/>
      <c r="AV652" s="19"/>
      <c r="AW652" s="21"/>
    </row>
    <row r="653" spans="45:49" ht="12.75">
      <c r="AS653" s="19"/>
      <c r="AT653" s="20"/>
      <c r="AU653" s="19"/>
      <c r="AV653" s="19"/>
      <c r="AW653" s="21"/>
    </row>
    <row r="654" spans="45:49" ht="12.75">
      <c r="AS654" s="19"/>
      <c r="AT654" s="20"/>
      <c r="AU654" s="19"/>
      <c r="AV654" s="19"/>
      <c r="AW654" s="21"/>
    </row>
    <row r="655" spans="45:49" ht="12.75">
      <c r="AS655" s="19"/>
      <c r="AT655" s="20"/>
      <c r="AU655" s="19"/>
      <c r="AV655" s="19"/>
      <c r="AW655" s="21"/>
    </row>
    <row r="656" ht="12.75">
      <c r="AW656" s="87"/>
    </row>
    <row r="657" spans="45:49" ht="12.75">
      <c r="AS657" s="19"/>
      <c r="AT657" s="20"/>
      <c r="AU657" s="19"/>
      <c r="AV657" s="19"/>
      <c r="AW657" s="21"/>
    </row>
    <row r="658" spans="45:49" ht="12.75">
      <c r="AS658" s="19"/>
      <c r="AT658" s="20"/>
      <c r="AU658" s="19"/>
      <c r="AV658" s="19"/>
      <c r="AW658" s="21"/>
    </row>
    <row r="659" ht="12.75">
      <c r="AW659" s="87"/>
    </row>
    <row r="660" spans="45:49" ht="12.75">
      <c r="AS660" s="19"/>
      <c r="AT660" s="20"/>
      <c r="AU660" s="19"/>
      <c r="AV660" s="19"/>
      <c r="AW660" s="21"/>
    </row>
    <row r="661" spans="45:49" ht="12.75">
      <c r="AS661" s="19"/>
      <c r="AT661" s="20"/>
      <c r="AU661" s="19"/>
      <c r="AV661" s="19"/>
      <c r="AW661" s="21"/>
    </row>
    <row r="662" spans="45:49" ht="12.75">
      <c r="AS662" s="19"/>
      <c r="AT662" s="20"/>
      <c r="AU662" s="19"/>
      <c r="AV662" s="19"/>
      <c r="AW662" s="21"/>
    </row>
    <row r="663" spans="45:49" ht="12.75">
      <c r="AS663" s="19"/>
      <c r="AT663" s="20"/>
      <c r="AU663" s="19"/>
      <c r="AV663" s="19"/>
      <c r="AW663" s="21"/>
    </row>
    <row r="664" spans="45:49" ht="12.75">
      <c r="AS664" s="19"/>
      <c r="AT664" s="20"/>
      <c r="AU664" s="19"/>
      <c r="AV664" s="19"/>
      <c r="AW664" s="21"/>
    </row>
    <row r="665" spans="45:49" ht="12.75">
      <c r="AS665" s="19"/>
      <c r="AT665" s="20"/>
      <c r="AU665" s="19"/>
      <c r="AV665" s="19"/>
      <c r="AW665" s="21"/>
    </row>
    <row r="666" spans="45:49" ht="12.75">
      <c r="AS666" s="19"/>
      <c r="AT666" s="20"/>
      <c r="AU666" s="19"/>
      <c r="AV666" s="19"/>
      <c r="AW666" s="21"/>
    </row>
    <row r="667" spans="45:49" ht="12.75">
      <c r="AS667" s="19"/>
      <c r="AT667" s="20"/>
      <c r="AU667" s="19"/>
      <c r="AV667" s="19"/>
      <c r="AW667" s="21"/>
    </row>
    <row r="668" spans="45:49" ht="12.75">
      <c r="AS668" s="19"/>
      <c r="AT668" s="20"/>
      <c r="AU668" s="19"/>
      <c r="AV668" s="19"/>
      <c r="AW668" s="21"/>
    </row>
    <row r="669" spans="45:49" ht="12.75">
      <c r="AS669" s="19"/>
      <c r="AT669" s="20"/>
      <c r="AU669" s="19"/>
      <c r="AV669" s="19"/>
      <c r="AW669" s="21"/>
    </row>
    <row r="670" spans="45:49" ht="12.75">
      <c r="AS670" s="19"/>
      <c r="AT670" s="20"/>
      <c r="AU670" s="19"/>
      <c r="AV670" s="19"/>
      <c r="AW670" s="21"/>
    </row>
    <row r="671" spans="45:49" ht="12.75">
      <c r="AS671" s="19"/>
      <c r="AT671" s="20"/>
      <c r="AU671" s="19"/>
      <c r="AV671" s="19"/>
      <c r="AW671" s="21"/>
    </row>
    <row r="672" spans="45:49" ht="12.75">
      <c r="AS672" s="19"/>
      <c r="AT672" s="20"/>
      <c r="AU672" s="19"/>
      <c r="AV672" s="19"/>
      <c r="AW672" s="21"/>
    </row>
    <row r="673" spans="45:49" ht="12.75">
      <c r="AS673" s="19"/>
      <c r="AT673" s="20"/>
      <c r="AU673" s="19"/>
      <c r="AV673" s="19"/>
      <c r="AW673" s="21"/>
    </row>
    <row r="674" spans="45:49" ht="12.75">
      <c r="AS674" s="19"/>
      <c r="AT674" s="20"/>
      <c r="AU674" s="19"/>
      <c r="AV674" s="19"/>
      <c r="AW674" s="21"/>
    </row>
    <row r="675" spans="45:49" ht="12.75">
      <c r="AS675" s="19"/>
      <c r="AT675" s="20"/>
      <c r="AU675" s="19"/>
      <c r="AV675" s="19"/>
      <c r="AW675" s="21"/>
    </row>
    <row r="676" ht="12.75">
      <c r="AW676" s="87"/>
    </row>
    <row r="677" spans="45:49" ht="12.75">
      <c r="AS677" s="19"/>
      <c r="AT677" s="20"/>
      <c r="AU677" s="19"/>
      <c r="AV677" s="19"/>
      <c r="AW677" s="21"/>
    </row>
    <row r="678" spans="45:49" ht="12.75">
      <c r="AS678" s="19"/>
      <c r="AT678" s="20"/>
      <c r="AU678" s="19"/>
      <c r="AV678" s="19"/>
      <c r="AW678" s="21"/>
    </row>
    <row r="679" spans="45:49" ht="12.75">
      <c r="AS679" s="19"/>
      <c r="AT679" s="20"/>
      <c r="AU679" s="19"/>
      <c r="AV679" s="19"/>
      <c r="AW679" s="21"/>
    </row>
    <row r="680" spans="45:49" ht="12.75">
      <c r="AS680" s="19"/>
      <c r="AT680" s="20"/>
      <c r="AU680" s="19"/>
      <c r="AV680" s="19"/>
      <c r="AW680" s="21"/>
    </row>
    <row r="681" ht="12.75">
      <c r="AW681" s="87"/>
    </row>
    <row r="682" spans="45:49" ht="12.75">
      <c r="AS682" s="19"/>
      <c r="AT682" s="20"/>
      <c r="AU682" s="19"/>
      <c r="AV682" s="19"/>
      <c r="AW682" s="21"/>
    </row>
    <row r="683" spans="45:49" ht="12.75">
      <c r="AS683" s="19"/>
      <c r="AT683" s="20"/>
      <c r="AU683" s="19"/>
      <c r="AV683" s="19"/>
      <c r="AW683" s="21"/>
    </row>
    <row r="684" spans="45:49" ht="12.75">
      <c r="AS684" s="19"/>
      <c r="AT684" s="20"/>
      <c r="AU684" s="19"/>
      <c r="AV684" s="19"/>
      <c r="AW684" s="21"/>
    </row>
    <row r="685" spans="45:49" ht="12.75">
      <c r="AS685" s="19"/>
      <c r="AT685" s="20"/>
      <c r="AU685" s="19"/>
      <c r="AV685" s="19"/>
      <c r="AW685" s="21"/>
    </row>
    <row r="686" spans="45:49" ht="12.75">
      <c r="AS686" s="19"/>
      <c r="AT686" s="20"/>
      <c r="AU686" s="19"/>
      <c r="AV686" s="19"/>
      <c r="AW686" s="21"/>
    </row>
    <row r="687" spans="45:49" ht="12.75">
      <c r="AS687" s="19"/>
      <c r="AT687" s="20"/>
      <c r="AU687" s="19"/>
      <c r="AV687" s="19"/>
      <c r="AW687" s="21"/>
    </row>
    <row r="688" spans="45:49" ht="12.75">
      <c r="AS688" s="19"/>
      <c r="AT688" s="20"/>
      <c r="AU688" s="19"/>
      <c r="AV688" s="19"/>
      <c r="AW688" s="21"/>
    </row>
    <row r="689" spans="45:49" ht="12.75">
      <c r="AS689" s="19"/>
      <c r="AT689" s="20"/>
      <c r="AU689" s="19"/>
      <c r="AV689" s="19"/>
      <c r="AW689" s="21"/>
    </row>
    <row r="690" ht="12.75">
      <c r="AW690" s="87"/>
    </row>
    <row r="691" spans="45:49" ht="12.75">
      <c r="AS691" s="19"/>
      <c r="AT691" s="20"/>
      <c r="AU691" s="19"/>
      <c r="AV691" s="19"/>
      <c r="AW691" s="21"/>
    </row>
    <row r="692" spans="45:49" ht="12.75">
      <c r="AS692" s="19"/>
      <c r="AT692" s="20"/>
      <c r="AU692" s="19"/>
      <c r="AV692" s="19"/>
      <c r="AW692" s="21"/>
    </row>
    <row r="693" spans="45:49" ht="12.75">
      <c r="AS693" s="19"/>
      <c r="AT693" s="20"/>
      <c r="AU693" s="19"/>
      <c r="AV693" s="19"/>
      <c r="AW693" s="21"/>
    </row>
    <row r="694" spans="45:49" ht="12.75">
      <c r="AS694" s="19"/>
      <c r="AT694" s="20"/>
      <c r="AU694" s="19"/>
      <c r="AV694" s="19"/>
      <c r="AW694" s="21"/>
    </row>
    <row r="695" spans="45:49" ht="12.75">
      <c r="AS695" s="19"/>
      <c r="AT695" s="20"/>
      <c r="AU695" s="19"/>
      <c r="AV695" s="19"/>
      <c r="AW695" s="21"/>
    </row>
    <row r="696" spans="45:49" ht="12.75">
      <c r="AS696" s="19"/>
      <c r="AT696" s="20"/>
      <c r="AU696" s="19"/>
      <c r="AV696" s="19"/>
      <c r="AW696" s="21"/>
    </row>
    <row r="697" spans="45:49" ht="12.75">
      <c r="AS697" s="19"/>
      <c r="AT697" s="20"/>
      <c r="AU697" s="19"/>
      <c r="AV697" s="19"/>
      <c r="AW697" s="21"/>
    </row>
    <row r="698" spans="45:49" ht="12.75">
      <c r="AS698" s="19"/>
      <c r="AT698" s="20"/>
      <c r="AU698" s="19"/>
      <c r="AV698" s="19"/>
      <c r="AW698" s="21"/>
    </row>
    <row r="699" spans="45:49" ht="12.75">
      <c r="AS699" s="19"/>
      <c r="AT699" s="20"/>
      <c r="AU699" s="19"/>
      <c r="AV699" s="19"/>
      <c r="AW699" s="21"/>
    </row>
    <row r="700" spans="45:49" ht="12.75">
      <c r="AS700" s="19"/>
      <c r="AT700" s="20"/>
      <c r="AU700" s="19"/>
      <c r="AV700" s="19"/>
      <c r="AW700" s="21"/>
    </row>
    <row r="701" spans="45:49" ht="12.75">
      <c r="AS701" s="19"/>
      <c r="AT701" s="20"/>
      <c r="AU701" s="19"/>
      <c r="AV701" s="19"/>
      <c r="AW701" s="21"/>
    </row>
    <row r="702" spans="45:49" ht="12.75">
      <c r="AS702" s="19"/>
      <c r="AT702" s="20"/>
      <c r="AU702" s="19"/>
      <c r="AV702" s="19"/>
      <c r="AW702" s="21"/>
    </row>
    <row r="703" spans="45:49" ht="12.75">
      <c r="AS703" s="19"/>
      <c r="AT703" s="20"/>
      <c r="AU703" s="19"/>
      <c r="AV703" s="19"/>
      <c r="AW703" s="21"/>
    </row>
    <row r="704" spans="45:49" ht="12.75">
      <c r="AS704" s="19"/>
      <c r="AT704" s="20"/>
      <c r="AU704" s="19"/>
      <c r="AV704" s="19"/>
      <c r="AW704" s="21"/>
    </row>
    <row r="705" ht="12.75">
      <c r="AW705" s="87"/>
    </row>
    <row r="706" spans="45:49" ht="12.75">
      <c r="AS706" s="19"/>
      <c r="AT706" s="20"/>
      <c r="AU706" s="19"/>
      <c r="AV706" s="19"/>
      <c r="AW706" s="21"/>
    </row>
    <row r="707" spans="45:49" ht="12.75">
      <c r="AS707" s="19"/>
      <c r="AT707" s="20"/>
      <c r="AU707" s="19"/>
      <c r="AV707" s="19"/>
      <c r="AW707" s="21"/>
    </row>
    <row r="708" spans="45:49" ht="12.75">
      <c r="AS708" s="19"/>
      <c r="AT708" s="20"/>
      <c r="AU708" s="19"/>
      <c r="AV708" s="19"/>
      <c r="AW708" s="21"/>
    </row>
    <row r="709" spans="45:49" ht="12.75">
      <c r="AS709" s="19"/>
      <c r="AT709" s="20"/>
      <c r="AU709" s="19"/>
      <c r="AV709" s="19"/>
      <c r="AW709" s="21"/>
    </row>
    <row r="710" spans="45:49" ht="12.75">
      <c r="AS710" s="19"/>
      <c r="AT710" s="20"/>
      <c r="AU710" s="19"/>
      <c r="AV710" s="19"/>
      <c r="AW710" s="21"/>
    </row>
    <row r="711" ht="12.75">
      <c r="AW711" s="87"/>
    </row>
    <row r="712" spans="45:49" ht="12.75">
      <c r="AS712" s="19"/>
      <c r="AT712" s="20"/>
      <c r="AU712" s="19"/>
      <c r="AV712" s="19"/>
      <c r="AW712" s="21"/>
    </row>
    <row r="713" spans="45:49" ht="12.75">
      <c r="AS713" s="19"/>
      <c r="AT713" s="20"/>
      <c r="AU713" s="19"/>
      <c r="AV713" s="19"/>
      <c r="AW713" s="21"/>
    </row>
    <row r="714" spans="45:49" ht="12.75">
      <c r="AS714" s="19"/>
      <c r="AT714" s="20"/>
      <c r="AU714" s="19"/>
      <c r="AV714" s="19"/>
      <c r="AW714" s="21"/>
    </row>
    <row r="715" spans="45:49" ht="12.75">
      <c r="AS715" s="19"/>
      <c r="AT715" s="20"/>
      <c r="AU715" s="19"/>
      <c r="AV715" s="19"/>
      <c r="AW715" s="21"/>
    </row>
    <row r="716" spans="45:49" ht="12.75">
      <c r="AS716" s="19"/>
      <c r="AT716" s="20"/>
      <c r="AU716" s="19"/>
      <c r="AV716" s="19"/>
      <c r="AW716" s="21"/>
    </row>
    <row r="717" spans="45:49" ht="12.75">
      <c r="AS717" s="19"/>
      <c r="AT717" s="20"/>
      <c r="AU717" s="19"/>
      <c r="AV717" s="19"/>
      <c r="AW717" s="21"/>
    </row>
    <row r="718" spans="45:49" ht="12.75">
      <c r="AS718" s="19"/>
      <c r="AT718" s="20"/>
      <c r="AU718" s="19"/>
      <c r="AV718" s="19"/>
      <c r="AW718" s="21"/>
    </row>
    <row r="719" spans="45:49" ht="12.75">
      <c r="AS719" s="19"/>
      <c r="AT719" s="20"/>
      <c r="AU719" s="19"/>
      <c r="AV719" s="19"/>
      <c r="AW719" s="21"/>
    </row>
    <row r="720" ht="12.75">
      <c r="AW720" s="87"/>
    </row>
    <row r="721" spans="45:49" ht="12.75">
      <c r="AS721" s="19"/>
      <c r="AT721" s="20"/>
      <c r="AU721" s="19"/>
      <c r="AV721" s="19"/>
      <c r="AW721" s="21"/>
    </row>
    <row r="722" spans="45:49" ht="12.75">
      <c r="AS722" s="19"/>
      <c r="AT722" s="20"/>
      <c r="AU722" s="19"/>
      <c r="AV722" s="19"/>
      <c r="AW722" s="21"/>
    </row>
    <row r="723" spans="45:49" ht="12.75">
      <c r="AS723" s="19"/>
      <c r="AT723" s="20"/>
      <c r="AU723" s="19"/>
      <c r="AV723" s="19"/>
      <c r="AW723" s="21"/>
    </row>
    <row r="724" spans="45:49" ht="12.75">
      <c r="AS724" s="19"/>
      <c r="AT724" s="20"/>
      <c r="AU724" s="19"/>
      <c r="AV724" s="19"/>
      <c r="AW724" s="21"/>
    </row>
    <row r="725" spans="45:49" ht="12.75">
      <c r="AS725" s="19"/>
      <c r="AT725" s="20"/>
      <c r="AU725" s="19"/>
      <c r="AV725" s="19"/>
      <c r="AW725" s="21"/>
    </row>
    <row r="726" ht="12.75">
      <c r="AW726" s="87"/>
    </row>
    <row r="727" spans="45:49" ht="12.75">
      <c r="AS727" s="19"/>
      <c r="AT727" s="20"/>
      <c r="AU727" s="19"/>
      <c r="AV727" s="19"/>
      <c r="AW727" s="21"/>
    </row>
    <row r="728" spans="45:49" ht="12.75">
      <c r="AS728" s="19"/>
      <c r="AT728" s="20"/>
      <c r="AU728" s="19"/>
      <c r="AV728" s="19"/>
      <c r="AW728" s="21"/>
    </row>
    <row r="729" spans="45:49" ht="12.75">
      <c r="AS729" s="19"/>
      <c r="AT729" s="20"/>
      <c r="AU729" s="19"/>
      <c r="AV729" s="19"/>
      <c r="AW729" s="21"/>
    </row>
    <row r="730" spans="45:49" ht="12.75">
      <c r="AS730" s="19"/>
      <c r="AT730" s="20"/>
      <c r="AU730" s="19"/>
      <c r="AV730" s="19"/>
      <c r="AW730" s="21"/>
    </row>
    <row r="731" spans="45:49" ht="12.75">
      <c r="AS731" s="19"/>
      <c r="AT731" s="20"/>
      <c r="AU731" s="19"/>
      <c r="AV731" s="19"/>
      <c r="AW731" s="21"/>
    </row>
    <row r="732" ht="12.75">
      <c r="AW732" s="87"/>
    </row>
    <row r="733" spans="45:49" ht="12.75">
      <c r="AS733" s="19"/>
      <c r="AT733" s="20"/>
      <c r="AU733" s="19"/>
      <c r="AV733" s="19"/>
      <c r="AW733" s="21"/>
    </row>
    <row r="734" spans="45:49" ht="12.75">
      <c r="AS734" s="19"/>
      <c r="AT734" s="20"/>
      <c r="AU734" s="19"/>
      <c r="AV734" s="19"/>
      <c r="AW734" s="21"/>
    </row>
    <row r="735" spans="45:49" ht="12.75">
      <c r="AS735" s="19"/>
      <c r="AT735" s="20"/>
      <c r="AU735" s="19"/>
      <c r="AV735" s="19"/>
      <c r="AW735" s="21"/>
    </row>
    <row r="736" spans="45:49" ht="12.75">
      <c r="AS736" s="19"/>
      <c r="AT736" s="20"/>
      <c r="AU736" s="19"/>
      <c r="AV736" s="19"/>
      <c r="AW736" s="21"/>
    </row>
    <row r="737" spans="45:49" ht="12.75">
      <c r="AS737" s="19"/>
      <c r="AT737" s="20"/>
      <c r="AU737" s="19"/>
      <c r="AV737" s="19"/>
      <c r="AW737" s="21"/>
    </row>
    <row r="738" spans="45:49" ht="12.75">
      <c r="AS738" s="19"/>
      <c r="AT738" s="20"/>
      <c r="AU738" s="19"/>
      <c r="AV738" s="19"/>
      <c r="AW738" s="21"/>
    </row>
    <row r="739" ht="12.75">
      <c r="AW739" s="87"/>
    </row>
    <row r="740" spans="45:49" ht="12.75">
      <c r="AS740" s="19"/>
      <c r="AT740" s="20"/>
      <c r="AU740" s="19"/>
      <c r="AV740" s="19"/>
      <c r="AW740" s="21"/>
    </row>
    <row r="741" spans="45:49" ht="12.75">
      <c r="AS741" s="19"/>
      <c r="AT741" s="20"/>
      <c r="AU741" s="19"/>
      <c r="AV741" s="19"/>
      <c r="AW741" s="21"/>
    </row>
    <row r="742" spans="45:49" ht="12.75">
      <c r="AS742" s="19"/>
      <c r="AT742" s="20"/>
      <c r="AU742" s="19"/>
      <c r="AV742" s="19"/>
      <c r="AW742" s="21"/>
    </row>
    <row r="743" spans="45:49" ht="12.75">
      <c r="AS743" s="19"/>
      <c r="AT743" s="20"/>
      <c r="AU743" s="19"/>
      <c r="AV743" s="19"/>
      <c r="AW743" s="21"/>
    </row>
    <row r="744" spans="45:49" ht="12.75">
      <c r="AS744" s="19"/>
      <c r="AT744" s="20"/>
      <c r="AU744" s="19"/>
      <c r="AV744" s="19"/>
      <c r="AW744" s="21"/>
    </row>
    <row r="745" spans="45:49" ht="12.75">
      <c r="AS745" s="19"/>
      <c r="AT745" s="20"/>
      <c r="AU745" s="19"/>
      <c r="AV745" s="19"/>
      <c r="AW745" s="21"/>
    </row>
    <row r="746" spans="45:49" ht="12.75">
      <c r="AS746" s="19"/>
      <c r="AT746" s="20"/>
      <c r="AU746" s="19"/>
      <c r="AV746" s="19"/>
      <c r="AW746" s="21"/>
    </row>
    <row r="747" spans="45:49" ht="12.75">
      <c r="AS747" s="19"/>
      <c r="AT747" s="20"/>
      <c r="AU747" s="19"/>
      <c r="AV747" s="19"/>
      <c r="AW747" s="21"/>
    </row>
    <row r="748" spans="45:49" ht="12.75">
      <c r="AS748" s="19"/>
      <c r="AT748" s="20"/>
      <c r="AU748" s="19"/>
      <c r="AV748" s="19"/>
      <c r="AW748" s="21"/>
    </row>
    <row r="749" spans="45:49" ht="12.75">
      <c r="AS749" s="19"/>
      <c r="AT749" s="20"/>
      <c r="AU749" s="19"/>
      <c r="AV749" s="19"/>
      <c r="AW749" s="21"/>
    </row>
    <row r="750" spans="45:49" ht="12.75">
      <c r="AS750" s="19"/>
      <c r="AT750" s="20"/>
      <c r="AU750" s="19"/>
      <c r="AV750" s="19"/>
      <c r="AW750" s="21"/>
    </row>
    <row r="751" spans="45:49" ht="12.75">
      <c r="AS751" s="19"/>
      <c r="AT751" s="20"/>
      <c r="AU751" s="19"/>
      <c r="AV751" s="19"/>
      <c r="AW751" s="21"/>
    </row>
    <row r="752" spans="45:49" ht="12.75">
      <c r="AS752" s="19"/>
      <c r="AT752" s="20"/>
      <c r="AU752" s="19"/>
      <c r="AV752" s="19"/>
      <c r="AW752" s="21"/>
    </row>
    <row r="753" spans="45:49" ht="12.75">
      <c r="AS753" s="19"/>
      <c r="AT753" s="20"/>
      <c r="AU753" s="19"/>
      <c r="AV753" s="19"/>
      <c r="AW753" s="21"/>
    </row>
    <row r="754" spans="45:49" ht="12.75">
      <c r="AS754" s="19"/>
      <c r="AT754" s="20"/>
      <c r="AU754" s="19"/>
      <c r="AV754" s="19"/>
      <c r="AW754" s="21"/>
    </row>
    <row r="755" spans="45:49" ht="12.75">
      <c r="AS755" s="19"/>
      <c r="AT755" s="20"/>
      <c r="AU755" s="19"/>
      <c r="AV755" s="19"/>
      <c r="AW755" s="21"/>
    </row>
    <row r="756" spans="45:49" ht="12.75">
      <c r="AS756" s="19"/>
      <c r="AT756" s="20"/>
      <c r="AU756" s="19"/>
      <c r="AV756" s="19"/>
      <c r="AW756" s="21"/>
    </row>
    <row r="757" spans="45:49" ht="12.75">
      <c r="AS757" s="19"/>
      <c r="AT757" s="20"/>
      <c r="AU757" s="19"/>
      <c r="AV757" s="19"/>
      <c r="AW757" s="21"/>
    </row>
    <row r="758" spans="45:49" ht="12.75">
      <c r="AS758" s="19"/>
      <c r="AT758" s="20"/>
      <c r="AU758" s="19"/>
      <c r="AV758" s="19"/>
      <c r="AW758" s="21"/>
    </row>
    <row r="759" spans="45:49" ht="12.75">
      <c r="AS759" s="19"/>
      <c r="AT759" s="20"/>
      <c r="AU759" s="19"/>
      <c r="AV759" s="19"/>
      <c r="AW759" s="21"/>
    </row>
    <row r="760" spans="45:49" ht="12.75">
      <c r="AS760" s="19"/>
      <c r="AT760" s="20"/>
      <c r="AU760" s="19"/>
      <c r="AV760" s="19"/>
      <c r="AW760" s="21"/>
    </row>
    <row r="761" ht="12.75">
      <c r="AW761" s="87"/>
    </row>
    <row r="762" spans="45:49" ht="12.75">
      <c r="AS762" s="19"/>
      <c r="AT762" s="20"/>
      <c r="AU762" s="19"/>
      <c r="AV762" s="19"/>
      <c r="AW762" s="21"/>
    </row>
    <row r="763" spans="45:49" ht="12.75">
      <c r="AS763" s="19"/>
      <c r="AT763" s="20"/>
      <c r="AU763" s="19"/>
      <c r="AV763" s="19"/>
      <c r="AW763" s="21"/>
    </row>
    <row r="764" spans="45:49" ht="12.75">
      <c r="AS764" s="19"/>
      <c r="AT764" s="20"/>
      <c r="AU764" s="19"/>
      <c r="AV764" s="19"/>
      <c r="AW764" s="21"/>
    </row>
    <row r="765" spans="45:49" ht="12.75">
      <c r="AS765" s="19"/>
      <c r="AT765" s="20"/>
      <c r="AU765" s="19"/>
      <c r="AV765" s="19"/>
      <c r="AW765" s="21"/>
    </row>
    <row r="766" spans="45:49" ht="12.75">
      <c r="AS766" s="19"/>
      <c r="AT766" s="20"/>
      <c r="AU766" s="19"/>
      <c r="AV766" s="19"/>
      <c r="AW766" s="21"/>
    </row>
    <row r="767" spans="45:49" ht="12.75">
      <c r="AS767" s="19"/>
      <c r="AT767" s="20"/>
      <c r="AU767" s="19"/>
      <c r="AV767" s="19"/>
      <c r="AW767" s="21"/>
    </row>
    <row r="768" spans="45:49" ht="12.75">
      <c r="AS768" s="19"/>
      <c r="AT768" s="20"/>
      <c r="AU768" s="19"/>
      <c r="AV768" s="19"/>
      <c r="AW768" s="21"/>
    </row>
    <row r="769" spans="45:49" ht="12.75">
      <c r="AS769" s="19"/>
      <c r="AT769" s="20"/>
      <c r="AU769" s="19"/>
      <c r="AV769" s="19"/>
      <c r="AW769" s="21"/>
    </row>
    <row r="770" spans="45:49" ht="12.75">
      <c r="AS770" s="19"/>
      <c r="AT770" s="20"/>
      <c r="AU770" s="19"/>
      <c r="AV770" s="19"/>
      <c r="AW770" s="21"/>
    </row>
    <row r="771" ht="12.75">
      <c r="AW771" s="87"/>
    </row>
    <row r="772" spans="45:49" ht="12.75">
      <c r="AS772" s="19"/>
      <c r="AT772" s="20"/>
      <c r="AU772" s="19"/>
      <c r="AV772" s="19"/>
      <c r="AW772" s="21"/>
    </row>
    <row r="773" spans="45:49" ht="12.75">
      <c r="AS773" s="19"/>
      <c r="AT773" s="20"/>
      <c r="AU773" s="19"/>
      <c r="AV773" s="19"/>
      <c r="AW773" s="21"/>
    </row>
    <row r="774" spans="45:49" ht="12.75">
      <c r="AS774" s="19"/>
      <c r="AT774" s="20"/>
      <c r="AU774" s="19"/>
      <c r="AV774" s="19"/>
      <c r="AW774" s="21"/>
    </row>
    <row r="775" spans="45:49" ht="12.75">
      <c r="AS775" s="19"/>
      <c r="AT775" s="20"/>
      <c r="AU775" s="19"/>
      <c r="AV775" s="19"/>
      <c r="AW775" s="21"/>
    </row>
    <row r="776" spans="45:49" ht="12.75">
      <c r="AS776" s="19"/>
      <c r="AT776" s="20"/>
      <c r="AU776" s="19"/>
      <c r="AV776" s="19"/>
      <c r="AW776" s="21"/>
    </row>
    <row r="777" spans="45:49" ht="12.75">
      <c r="AS777" s="19"/>
      <c r="AT777" s="20"/>
      <c r="AU777" s="19"/>
      <c r="AV777" s="19"/>
      <c r="AW777" s="21"/>
    </row>
    <row r="778" spans="45:49" ht="12.75">
      <c r="AS778" s="19"/>
      <c r="AT778" s="20"/>
      <c r="AU778" s="19"/>
      <c r="AV778" s="19"/>
      <c r="AW778" s="21"/>
    </row>
    <row r="779" spans="45:49" ht="12.75">
      <c r="AS779" s="19"/>
      <c r="AT779" s="20"/>
      <c r="AU779" s="19"/>
      <c r="AV779" s="19"/>
      <c r="AW779" s="21"/>
    </row>
    <row r="780" spans="45:49" ht="12.75">
      <c r="AS780" s="19"/>
      <c r="AT780" s="20"/>
      <c r="AU780" s="19"/>
      <c r="AV780" s="19"/>
      <c r="AW780" s="21"/>
    </row>
    <row r="781" spans="45:49" ht="12.75">
      <c r="AS781" s="19"/>
      <c r="AT781" s="20"/>
      <c r="AU781" s="19"/>
      <c r="AV781" s="19"/>
      <c r="AW781" s="21"/>
    </row>
    <row r="782" spans="45:49" ht="12.75">
      <c r="AS782" s="19"/>
      <c r="AT782" s="20"/>
      <c r="AU782" s="19"/>
      <c r="AV782" s="19"/>
      <c r="AW782" s="21"/>
    </row>
    <row r="783" spans="45:49" ht="12.75">
      <c r="AS783" s="19"/>
      <c r="AT783" s="20"/>
      <c r="AU783" s="19"/>
      <c r="AV783" s="19"/>
      <c r="AW783" s="21"/>
    </row>
    <row r="784" spans="45:49" ht="12.75">
      <c r="AS784" s="19"/>
      <c r="AT784" s="20"/>
      <c r="AU784" s="19"/>
      <c r="AV784" s="19"/>
      <c r="AW784" s="21"/>
    </row>
    <row r="785" spans="45:49" ht="12.75">
      <c r="AS785" s="19"/>
      <c r="AT785" s="20"/>
      <c r="AU785" s="19"/>
      <c r="AV785" s="19"/>
      <c r="AW785" s="21"/>
    </row>
    <row r="786" spans="45:49" ht="12.75">
      <c r="AS786" s="19"/>
      <c r="AT786" s="20"/>
      <c r="AU786" s="19"/>
      <c r="AV786" s="19"/>
      <c r="AW786" s="21"/>
    </row>
    <row r="787" spans="45:49" ht="12.75">
      <c r="AS787" s="19"/>
      <c r="AT787" s="20"/>
      <c r="AU787" s="19"/>
      <c r="AV787" s="19"/>
      <c r="AW787" s="21"/>
    </row>
    <row r="788" spans="45:49" ht="12.75">
      <c r="AS788" s="19"/>
      <c r="AT788" s="20"/>
      <c r="AU788" s="19"/>
      <c r="AV788" s="19"/>
      <c r="AW788" s="21"/>
    </row>
    <row r="789" spans="45:49" ht="12.75">
      <c r="AS789" s="19"/>
      <c r="AT789" s="20"/>
      <c r="AU789" s="19"/>
      <c r="AV789" s="19"/>
      <c r="AW789" s="21"/>
    </row>
    <row r="790" spans="45:49" ht="12.75">
      <c r="AS790" s="19"/>
      <c r="AT790" s="20"/>
      <c r="AU790" s="19"/>
      <c r="AV790" s="19"/>
      <c r="AW790" s="21"/>
    </row>
    <row r="791" spans="45:49" ht="12.75">
      <c r="AS791" s="19"/>
      <c r="AT791" s="20"/>
      <c r="AU791" s="19"/>
      <c r="AV791" s="19"/>
      <c r="AW791" s="21"/>
    </row>
    <row r="792" spans="45:49" ht="12.75">
      <c r="AS792" s="19"/>
      <c r="AT792" s="20"/>
      <c r="AU792" s="19"/>
      <c r="AV792" s="19"/>
      <c r="AW792" s="21"/>
    </row>
    <row r="793" spans="45:49" ht="12.75">
      <c r="AS793" s="19"/>
      <c r="AT793" s="20"/>
      <c r="AU793" s="19"/>
      <c r="AV793" s="19"/>
      <c r="AW793" s="21"/>
    </row>
    <row r="794" spans="45:49" ht="12.75">
      <c r="AS794" s="19"/>
      <c r="AT794" s="20"/>
      <c r="AU794" s="19"/>
      <c r="AV794" s="19"/>
      <c r="AW794" s="21"/>
    </row>
    <row r="795" spans="45:49" ht="12.75">
      <c r="AS795" s="19"/>
      <c r="AT795" s="20"/>
      <c r="AU795" s="19"/>
      <c r="AV795" s="19"/>
      <c r="AW795" s="21"/>
    </row>
    <row r="796" spans="45:49" ht="12.75">
      <c r="AS796" s="19"/>
      <c r="AT796" s="20"/>
      <c r="AU796" s="19"/>
      <c r="AV796" s="19"/>
      <c r="AW796" s="21"/>
    </row>
    <row r="797" spans="45:49" ht="12.75">
      <c r="AS797" s="19"/>
      <c r="AT797" s="20"/>
      <c r="AU797" s="19"/>
      <c r="AV797" s="19"/>
      <c r="AW797" s="21"/>
    </row>
    <row r="798" spans="45:49" ht="12.75">
      <c r="AS798" s="19"/>
      <c r="AT798" s="20"/>
      <c r="AU798" s="19"/>
      <c r="AV798" s="19"/>
      <c r="AW798" s="21"/>
    </row>
    <row r="799" spans="45:49" ht="12.75">
      <c r="AS799" s="19"/>
      <c r="AT799" s="20"/>
      <c r="AU799" s="19"/>
      <c r="AV799" s="19"/>
      <c r="AW799" s="21"/>
    </row>
    <row r="800" spans="45:49" ht="12.75">
      <c r="AS800" s="19"/>
      <c r="AT800" s="20"/>
      <c r="AU800" s="19"/>
      <c r="AV800" s="19"/>
      <c r="AW800" s="21"/>
    </row>
    <row r="801" spans="45:49" ht="12.75">
      <c r="AS801" s="19"/>
      <c r="AT801" s="20"/>
      <c r="AU801" s="19"/>
      <c r="AV801" s="19"/>
      <c r="AW801" s="21"/>
    </row>
    <row r="802" spans="45:49" ht="12.75">
      <c r="AS802" s="19"/>
      <c r="AT802" s="20"/>
      <c r="AU802" s="19"/>
      <c r="AV802" s="19"/>
      <c r="AW802" s="21"/>
    </row>
    <row r="803" spans="45:49" ht="12.75">
      <c r="AS803" s="19"/>
      <c r="AT803" s="20"/>
      <c r="AU803" s="19"/>
      <c r="AV803" s="19"/>
      <c r="AW803" s="21"/>
    </row>
    <row r="804" spans="45:49" ht="12.75">
      <c r="AS804" s="19"/>
      <c r="AT804" s="20"/>
      <c r="AU804" s="19"/>
      <c r="AV804" s="19"/>
      <c r="AW804" s="21"/>
    </row>
    <row r="805" spans="45:49" ht="12.75">
      <c r="AS805" s="19"/>
      <c r="AT805" s="20"/>
      <c r="AU805" s="19"/>
      <c r="AV805" s="19"/>
      <c r="AW805" s="21"/>
    </row>
    <row r="806" spans="45:49" ht="12.75">
      <c r="AS806" s="19"/>
      <c r="AT806" s="20"/>
      <c r="AU806" s="19"/>
      <c r="AV806" s="19"/>
      <c r="AW806" s="21"/>
    </row>
    <row r="807" spans="45:49" ht="12.75">
      <c r="AS807" s="19"/>
      <c r="AT807" s="20"/>
      <c r="AU807" s="19"/>
      <c r="AV807" s="19"/>
      <c r="AW807" s="21"/>
    </row>
    <row r="808" spans="45:49" ht="12.75">
      <c r="AS808" s="19"/>
      <c r="AT808" s="20"/>
      <c r="AU808" s="19"/>
      <c r="AV808" s="19"/>
      <c r="AW808" s="21"/>
    </row>
    <row r="809" spans="45:49" ht="12.75">
      <c r="AS809" s="19"/>
      <c r="AT809" s="20"/>
      <c r="AU809" s="19"/>
      <c r="AV809" s="19"/>
      <c r="AW809" s="21"/>
    </row>
    <row r="810" spans="45:49" ht="12.75">
      <c r="AS810" s="19"/>
      <c r="AT810" s="20"/>
      <c r="AU810" s="19"/>
      <c r="AV810" s="19"/>
      <c r="AW810" s="21"/>
    </row>
    <row r="811" spans="45:49" ht="12.75">
      <c r="AS811" s="19"/>
      <c r="AT811" s="20"/>
      <c r="AU811" s="19"/>
      <c r="AV811" s="19"/>
      <c r="AW811" s="21"/>
    </row>
    <row r="812" spans="45:49" ht="12.75">
      <c r="AS812" s="19"/>
      <c r="AT812" s="20"/>
      <c r="AU812" s="19"/>
      <c r="AV812" s="19"/>
      <c r="AW812" s="21"/>
    </row>
    <row r="813" spans="45:49" ht="12.75">
      <c r="AS813" s="19"/>
      <c r="AT813" s="20"/>
      <c r="AU813" s="19"/>
      <c r="AV813" s="19"/>
      <c r="AW813" s="21"/>
    </row>
    <row r="814" spans="45:49" ht="12.75">
      <c r="AS814" s="19"/>
      <c r="AT814" s="20"/>
      <c r="AU814" s="19"/>
      <c r="AV814" s="19"/>
      <c r="AW814" s="21"/>
    </row>
    <row r="815" ht="12.75">
      <c r="AW815" s="87"/>
    </row>
    <row r="816" spans="45:49" ht="12.75">
      <c r="AS816" s="19"/>
      <c r="AT816" s="20"/>
      <c r="AU816" s="19"/>
      <c r="AV816" s="19"/>
      <c r="AW816" s="21"/>
    </row>
    <row r="817" ht="12.75">
      <c r="AW817" s="87"/>
    </row>
    <row r="818" spans="45:49" ht="12.75">
      <c r="AS818" s="19"/>
      <c r="AT818" s="20"/>
      <c r="AU818" s="19"/>
      <c r="AV818" s="19"/>
      <c r="AW818" s="21"/>
    </row>
    <row r="819" spans="45:49" ht="12.75">
      <c r="AS819" s="19"/>
      <c r="AT819" s="20"/>
      <c r="AU819" s="19"/>
      <c r="AV819" s="19"/>
      <c r="AW819" s="21"/>
    </row>
    <row r="820" ht="12.75">
      <c r="AW820" s="87"/>
    </row>
    <row r="821" spans="45:49" ht="12.75">
      <c r="AS821" s="19"/>
      <c r="AT821" s="20"/>
      <c r="AU821" s="19"/>
      <c r="AV821" s="19"/>
      <c r="AW821" s="21"/>
    </row>
    <row r="822" spans="45:49" ht="12.75">
      <c r="AS822" s="19"/>
      <c r="AT822" s="20"/>
      <c r="AU822" s="19"/>
      <c r="AV822" s="19"/>
      <c r="AW822" s="21"/>
    </row>
    <row r="823" spans="45:49" ht="12.75">
      <c r="AS823" s="19"/>
      <c r="AT823" s="20"/>
      <c r="AU823" s="19"/>
      <c r="AV823" s="19"/>
      <c r="AW823" s="21"/>
    </row>
    <row r="824" spans="45:49" ht="12.75">
      <c r="AS824" s="19"/>
      <c r="AT824" s="20"/>
      <c r="AU824" s="19"/>
      <c r="AV824" s="19"/>
      <c r="AW824" s="21"/>
    </row>
    <row r="825" spans="45:49" ht="12.75">
      <c r="AS825" s="19"/>
      <c r="AT825" s="20"/>
      <c r="AU825" s="19"/>
      <c r="AV825" s="19"/>
      <c r="AW825" s="21"/>
    </row>
    <row r="826" spans="45:49" ht="12.75">
      <c r="AS826" s="19"/>
      <c r="AT826" s="20"/>
      <c r="AU826" s="19"/>
      <c r="AV826" s="19"/>
      <c r="AW826" s="21"/>
    </row>
    <row r="827" spans="45:49" ht="12.75">
      <c r="AS827" s="19"/>
      <c r="AT827" s="20"/>
      <c r="AU827" s="19"/>
      <c r="AV827" s="19"/>
      <c r="AW827" s="21"/>
    </row>
    <row r="828" spans="45:49" ht="12.75">
      <c r="AS828" s="19"/>
      <c r="AT828" s="20"/>
      <c r="AU828" s="19"/>
      <c r="AV828" s="19"/>
      <c r="AW828" s="21"/>
    </row>
    <row r="829" ht="12.75">
      <c r="AW829" s="87"/>
    </row>
    <row r="830" spans="45:49" ht="12.75">
      <c r="AS830" s="19"/>
      <c r="AT830" s="20"/>
      <c r="AU830" s="19"/>
      <c r="AV830" s="19"/>
      <c r="AW830" s="21"/>
    </row>
    <row r="831" spans="45:49" ht="12.75">
      <c r="AS831" s="19"/>
      <c r="AT831" s="20"/>
      <c r="AU831" s="19"/>
      <c r="AV831" s="19"/>
      <c r="AW831" s="21"/>
    </row>
    <row r="832" spans="45:49" ht="12.75">
      <c r="AS832" s="19"/>
      <c r="AT832" s="20"/>
      <c r="AU832" s="19"/>
      <c r="AV832" s="19"/>
      <c r="AW832" s="21"/>
    </row>
    <row r="833" spans="45:49" ht="12.75">
      <c r="AS833" s="19"/>
      <c r="AT833" s="20"/>
      <c r="AU833" s="19"/>
      <c r="AV833" s="19"/>
      <c r="AW833" s="21"/>
    </row>
    <row r="834" spans="45:49" ht="12.75">
      <c r="AS834" s="19"/>
      <c r="AT834" s="20"/>
      <c r="AU834" s="19"/>
      <c r="AV834" s="19"/>
      <c r="AW834" s="21"/>
    </row>
    <row r="835" spans="45:49" ht="12.75">
      <c r="AS835" s="19"/>
      <c r="AT835" s="20"/>
      <c r="AU835" s="19"/>
      <c r="AV835" s="19"/>
      <c r="AW835" s="21"/>
    </row>
    <row r="836" spans="45:49" ht="12.75">
      <c r="AS836" s="19"/>
      <c r="AT836" s="20"/>
      <c r="AU836" s="19"/>
      <c r="AV836" s="19"/>
      <c r="AW836" s="21"/>
    </row>
    <row r="837" spans="45:49" ht="12.75">
      <c r="AS837" s="19"/>
      <c r="AT837" s="20"/>
      <c r="AU837" s="19"/>
      <c r="AV837" s="19"/>
      <c r="AW837" s="21"/>
    </row>
    <row r="838" spans="45:49" ht="12.75">
      <c r="AS838" s="19"/>
      <c r="AT838" s="20"/>
      <c r="AU838" s="19"/>
      <c r="AV838" s="19"/>
      <c r="AW838" s="21"/>
    </row>
    <row r="839" spans="45:49" ht="12.75">
      <c r="AS839" s="19"/>
      <c r="AT839" s="20"/>
      <c r="AU839" s="19"/>
      <c r="AV839" s="19"/>
      <c r="AW839" s="21"/>
    </row>
    <row r="840" spans="45:49" ht="12.75">
      <c r="AS840" s="19"/>
      <c r="AT840" s="20"/>
      <c r="AU840" s="19"/>
      <c r="AV840" s="19"/>
      <c r="AW840" s="21"/>
    </row>
    <row r="841" ht="12.75">
      <c r="AW841" s="87"/>
    </row>
    <row r="842" ht="12.75">
      <c r="AW842" s="87"/>
    </row>
    <row r="843" spans="45:49" ht="12.75">
      <c r="AS843" s="19"/>
      <c r="AT843" s="20"/>
      <c r="AU843" s="19"/>
      <c r="AV843" s="19"/>
      <c r="AW843" s="21"/>
    </row>
    <row r="844" spans="45:49" ht="12.75">
      <c r="AS844" s="19"/>
      <c r="AT844" s="20"/>
      <c r="AU844" s="19"/>
      <c r="AV844" s="19"/>
      <c r="AW844" s="21"/>
    </row>
    <row r="845" spans="45:49" ht="12.75">
      <c r="AS845" s="19"/>
      <c r="AT845" s="20"/>
      <c r="AU845" s="19"/>
      <c r="AV845" s="19"/>
      <c r="AW845" s="21"/>
    </row>
    <row r="846" spans="45:49" ht="12.75">
      <c r="AS846" s="19"/>
      <c r="AT846" s="20"/>
      <c r="AU846" s="19"/>
      <c r="AV846" s="19"/>
      <c r="AW846" s="21"/>
    </row>
    <row r="847" ht="12.75">
      <c r="AW847" s="87"/>
    </row>
    <row r="848" spans="45:49" ht="12.75">
      <c r="AS848" s="19"/>
      <c r="AT848" s="20"/>
      <c r="AU848" s="19"/>
      <c r="AV848" s="19"/>
      <c r="AW848" s="21"/>
    </row>
    <row r="849" spans="45:49" ht="12.75">
      <c r="AS849" s="19"/>
      <c r="AT849" s="20"/>
      <c r="AU849" s="19"/>
      <c r="AV849" s="19"/>
      <c r="AW849" s="21"/>
    </row>
    <row r="850" spans="45:49" ht="12.75">
      <c r="AS850" s="19"/>
      <c r="AT850" s="20"/>
      <c r="AU850" s="19"/>
      <c r="AV850" s="19"/>
      <c r="AW850" s="21"/>
    </row>
    <row r="851" ht="12.75">
      <c r="AW851" s="87"/>
    </row>
    <row r="852" spans="45:49" ht="12.75">
      <c r="AS852" s="19"/>
      <c r="AT852" s="20"/>
      <c r="AU852" s="19"/>
      <c r="AV852" s="19"/>
      <c r="AW852" s="21"/>
    </row>
    <row r="853" spans="45:49" ht="12.75">
      <c r="AS853" s="19"/>
      <c r="AT853" s="20"/>
      <c r="AU853" s="19"/>
      <c r="AV853" s="19"/>
      <c r="AW853" s="21"/>
    </row>
    <row r="854" spans="45:49" ht="12.75">
      <c r="AS854" s="19"/>
      <c r="AT854" s="20"/>
      <c r="AU854" s="19"/>
      <c r="AV854" s="19"/>
      <c r="AW854" s="21"/>
    </row>
    <row r="855" spans="45:49" ht="12.75">
      <c r="AS855" s="19"/>
      <c r="AT855" s="20"/>
      <c r="AU855" s="19"/>
      <c r="AV855" s="19"/>
      <c r="AW855" s="21"/>
    </row>
    <row r="856" spans="45:49" ht="12.75">
      <c r="AS856" s="19"/>
      <c r="AT856" s="20"/>
      <c r="AU856" s="19"/>
      <c r="AV856" s="19"/>
      <c r="AW856" s="21"/>
    </row>
    <row r="857" spans="45:49" ht="12.75">
      <c r="AS857" s="19"/>
      <c r="AT857" s="20"/>
      <c r="AU857" s="19"/>
      <c r="AV857" s="19"/>
      <c r="AW857" s="21"/>
    </row>
    <row r="858" spans="45:49" ht="12.75">
      <c r="AS858" s="19"/>
      <c r="AT858" s="20"/>
      <c r="AU858" s="19"/>
      <c r="AV858" s="19"/>
      <c r="AW858" s="21"/>
    </row>
    <row r="859" spans="45:49" ht="12.75">
      <c r="AS859" s="19"/>
      <c r="AT859" s="20"/>
      <c r="AU859" s="19"/>
      <c r="AV859" s="19"/>
      <c r="AW859" s="21"/>
    </row>
    <row r="860" spans="45:49" ht="12.75">
      <c r="AS860" s="19"/>
      <c r="AT860" s="20"/>
      <c r="AU860" s="19"/>
      <c r="AV860" s="19"/>
      <c r="AW860" s="21"/>
    </row>
    <row r="861" spans="45:49" ht="12.75">
      <c r="AS861" s="19"/>
      <c r="AT861" s="20"/>
      <c r="AU861" s="19"/>
      <c r="AV861" s="19"/>
      <c r="AW861" s="21"/>
    </row>
    <row r="862" spans="45:49" ht="12.75">
      <c r="AS862" s="19"/>
      <c r="AT862" s="20"/>
      <c r="AU862" s="19"/>
      <c r="AV862" s="19"/>
      <c r="AW862" s="21"/>
    </row>
    <row r="863" spans="45:49" ht="12.75">
      <c r="AS863" s="19"/>
      <c r="AT863" s="20"/>
      <c r="AU863" s="19"/>
      <c r="AV863" s="19"/>
      <c r="AW863" s="21"/>
    </row>
    <row r="864" spans="45:49" ht="12.75">
      <c r="AS864" s="19"/>
      <c r="AT864" s="20"/>
      <c r="AU864" s="19"/>
      <c r="AV864" s="19"/>
      <c r="AW864" s="21"/>
    </row>
    <row r="865" spans="45:49" ht="12.75">
      <c r="AS865" s="19"/>
      <c r="AT865" s="20"/>
      <c r="AU865" s="19"/>
      <c r="AV865" s="19"/>
      <c r="AW865" s="21"/>
    </row>
    <row r="866" spans="45:49" ht="12.75">
      <c r="AS866" s="19"/>
      <c r="AT866" s="20"/>
      <c r="AU866" s="19"/>
      <c r="AV866" s="19"/>
      <c r="AW866" s="21"/>
    </row>
    <row r="867" ht="12.75">
      <c r="AW867" s="87"/>
    </row>
    <row r="868" spans="45:49" ht="12.75">
      <c r="AS868" s="19"/>
      <c r="AT868" s="20"/>
      <c r="AU868" s="19"/>
      <c r="AV868" s="19"/>
      <c r="AW868" s="21"/>
    </row>
    <row r="869" spans="45:49" ht="12.75">
      <c r="AS869" s="19"/>
      <c r="AT869" s="20"/>
      <c r="AU869" s="19"/>
      <c r="AV869" s="19"/>
      <c r="AW869" s="21"/>
    </row>
    <row r="870" spans="45:49" ht="12.75">
      <c r="AS870" s="19"/>
      <c r="AT870" s="20"/>
      <c r="AU870" s="19"/>
      <c r="AV870" s="19"/>
      <c r="AW870" s="21"/>
    </row>
    <row r="871" spans="45:49" ht="12.75">
      <c r="AS871" s="19"/>
      <c r="AT871" s="20"/>
      <c r="AU871" s="19"/>
      <c r="AV871" s="19"/>
      <c r="AW871" s="21"/>
    </row>
    <row r="872" spans="45:49" ht="12.75">
      <c r="AS872" s="19"/>
      <c r="AT872" s="20"/>
      <c r="AU872" s="19"/>
      <c r="AV872" s="19"/>
      <c r="AW872" s="21"/>
    </row>
    <row r="873" ht="12.75">
      <c r="AW873" s="87"/>
    </row>
    <row r="874" spans="45:49" ht="12.75">
      <c r="AS874" s="19"/>
      <c r="AT874" s="20"/>
      <c r="AU874" s="19"/>
      <c r="AV874" s="19"/>
      <c r="AW874" s="21"/>
    </row>
    <row r="875" spans="45:49" ht="12.75">
      <c r="AS875" s="19"/>
      <c r="AT875" s="20"/>
      <c r="AU875" s="19"/>
      <c r="AV875" s="19"/>
      <c r="AW875" s="21"/>
    </row>
    <row r="876" spans="45:49" ht="12.75">
      <c r="AS876" s="19"/>
      <c r="AT876" s="20"/>
      <c r="AU876" s="19"/>
      <c r="AV876" s="19"/>
      <c r="AW876" s="21"/>
    </row>
    <row r="877" ht="12.75">
      <c r="AW877" s="87"/>
    </row>
    <row r="878" spans="45:49" ht="12.75">
      <c r="AS878" s="19"/>
      <c r="AT878" s="20"/>
      <c r="AU878" s="19"/>
      <c r="AV878" s="19"/>
      <c r="AW878" s="21"/>
    </row>
    <row r="879" spans="45:49" ht="12.75">
      <c r="AS879" s="19"/>
      <c r="AT879" s="20"/>
      <c r="AU879" s="19"/>
      <c r="AV879" s="19"/>
      <c r="AW879" s="21"/>
    </row>
    <row r="880" spans="45:49" ht="12.75">
      <c r="AS880" s="19"/>
      <c r="AT880" s="20"/>
      <c r="AU880" s="19"/>
      <c r="AV880" s="19"/>
      <c r="AW880" s="21"/>
    </row>
    <row r="881" spans="45:49" ht="12.75">
      <c r="AS881" s="19"/>
      <c r="AT881" s="20"/>
      <c r="AU881" s="19"/>
      <c r="AV881" s="19"/>
      <c r="AW881" s="21"/>
    </row>
    <row r="882" spans="45:49" ht="12.75">
      <c r="AS882" s="19"/>
      <c r="AT882" s="20"/>
      <c r="AU882" s="19"/>
      <c r="AV882" s="19"/>
      <c r="AW882" s="21"/>
    </row>
    <row r="883" spans="45:49" ht="12.75">
      <c r="AS883" s="19"/>
      <c r="AT883" s="20"/>
      <c r="AU883" s="19"/>
      <c r="AV883" s="19"/>
      <c r="AW883" s="21"/>
    </row>
    <row r="884" spans="45:49" ht="12.75">
      <c r="AS884" s="19"/>
      <c r="AT884" s="20"/>
      <c r="AU884" s="19"/>
      <c r="AV884" s="19"/>
      <c r="AW884" s="21"/>
    </row>
    <row r="885" spans="45:49" ht="12.75">
      <c r="AS885" s="19"/>
      <c r="AT885" s="20"/>
      <c r="AU885" s="19"/>
      <c r="AV885" s="19"/>
      <c r="AW885" s="21"/>
    </row>
    <row r="886" spans="45:49" ht="12.75">
      <c r="AS886" s="19"/>
      <c r="AT886" s="20"/>
      <c r="AU886" s="19"/>
      <c r="AV886" s="19"/>
      <c r="AW886" s="21"/>
    </row>
    <row r="887" ht="12.75">
      <c r="AW887" s="87"/>
    </row>
    <row r="888" spans="45:49" ht="12.75">
      <c r="AS888" s="19"/>
      <c r="AT888" s="20"/>
      <c r="AU888" s="19"/>
      <c r="AV888" s="19"/>
      <c r="AW888" s="21"/>
    </row>
    <row r="889" spans="45:49" ht="12.75">
      <c r="AS889" s="19"/>
      <c r="AT889" s="20"/>
      <c r="AU889" s="19"/>
      <c r="AV889" s="19"/>
      <c r="AW889" s="21"/>
    </row>
    <row r="890" spans="45:49" ht="12.75">
      <c r="AS890" s="19"/>
      <c r="AT890" s="20"/>
      <c r="AU890" s="19"/>
      <c r="AV890" s="19"/>
      <c r="AW890" s="21"/>
    </row>
    <row r="891" spans="45:49" ht="12.75">
      <c r="AS891" s="19"/>
      <c r="AT891" s="20"/>
      <c r="AU891" s="19"/>
      <c r="AV891" s="19"/>
      <c r="AW891" s="21"/>
    </row>
    <row r="892" spans="45:49" ht="12.75">
      <c r="AS892" s="19"/>
      <c r="AT892" s="20"/>
      <c r="AU892" s="19"/>
      <c r="AV892" s="19"/>
      <c r="AW892" s="21"/>
    </row>
    <row r="893" spans="45:49" ht="12.75">
      <c r="AS893" s="19"/>
      <c r="AT893" s="20"/>
      <c r="AU893" s="19"/>
      <c r="AV893" s="19"/>
      <c r="AW893" s="21"/>
    </row>
    <row r="894" spans="45:49" ht="12.75">
      <c r="AS894" s="19"/>
      <c r="AT894" s="20"/>
      <c r="AU894" s="19"/>
      <c r="AV894" s="19"/>
      <c r="AW894" s="21"/>
    </row>
    <row r="895" spans="45:49" ht="12.75">
      <c r="AS895" s="19"/>
      <c r="AT895" s="20"/>
      <c r="AU895" s="19"/>
      <c r="AV895" s="19"/>
      <c r="AW895" s="21"/>
    </row>
    <row r="896" spans="45:49" ht="12.75">
      <c r="AS896" s="19"/>
      <c r="AT896" s="20"/>
      <c r="AU896" s="19"/>
      <c r="AV896" s="19"/>
      <c r="AW896" s="21"/>
    </row>
    <row r="897" spans="45:49" ht="12.75">
      <c r="AS897" s="19"/>
      <c r="AT897" s="20"/>
      <c r="AU897" s="19"/>
      <c r="AV897" s="19"/>
      <c r="AW897" s="21"/>
    </row>
    <row r="898" spans="45:49" ht="12.75">
      <c r="AS898" s="19"/>
      <c r="AT898" s="20"/>
      <c r="AU898" s="19"/>
      <c r="AV898" s="19"/>
      <c r="AW898" s="21"/>
    </row>
    <row r="899" spans="45:49" ht="12.75">
      <c r="AS899" s="19"/>
      <c r="AT899" s="20"/>
      <c r="AU899" s="19"/>
      <c r="AV899" s="19"/>
      <c r="AW899" s="21"/>
    </row>
    <row r="900" ht="12.75">
      <c r="AW900" s="87"/>
    </row>
    <row r="901" spans="45:49" ht="12.75">
      <c r="AS901" s="19"/>
      <c r="AT901" s="20"/>
      <c r="AU901" s="19"/>
      <c r="AV901" s="19"/>
      <c r="AW901" s="21"/>
    </row>
    <row r="902" spans="45:49" ht="12.75">
      <c r="AS902" s="19"/>
      <c r="AT902" s="20"/>
      <c r="AU902" s="19"/>
      <c r="AV902" s="19"/>
      <c r="AW902" s="21"/>
    </row>
    <row r="903" spans="45:49" ht="12.75">
      <c r="AS903" s="19"/>
      <c r="AT903" s="20"/>
      <c r="AU903" s="19"/>
      <c r="AV903" s="19"/>
      <c r="AW903" s="21"/>
    </row>
    <row r="904" spans="45:49" ht="12.75">
      <c r="AS904" s="19"/>
      <c r="AT904" s="20"/>
      <c r="AU904" s="19"/>
      <c r="AV904" s="19"/>
      <c r="AW904" s="21"/>
    </row>
    <row r="905" spans="45:49" ht="12.75">
      <c r="AS905" s="19"/>
      <c r="AT905" s="20"/>
      <c r="AU905" s="19"/>
      <c r="AV905" s="19"/>
      <c r="AW905" s="21"/>
    </row>
    <row r="906" spans="45:49" ht="12.75">
      <c r="AS906" s="19"/>
      <c r="AT906" s="20"/>
      <c r="AU906" s="19"/>
      <c r="AV906" s="19"/>
      <c r="AW906" s="21"/>
    </row>
    <row r="907" spans="45:49" ht="12.75">
      <c r="AS907" s="19"/>
      <c r="AT907" s="20"/>
      <c r="AU907" s="19"/>
      <c r="AV907" s="19"/>
      <c r="AW907" s="21"/>
    </row>
    <row r="908" spans="45:49" ht="12.75">
      <c r="AS908" s="19"/>
      <c r="AT908" s="20"/>
      <c r="AU908" s="19"/>
      <c r="AV908" s="19"/>
      <c r="AW908" s="21"/>
    </row>
    <row r="909" spans="45:49" ht="12.75">
      <c r="AS909" s="19"/>
      <c r="AT909" s="20"/>
      <c r="AU909" s="19"/>
      <c r="AV909" s="19"/>
      <c r="AW909" s="21"/>
    </row>
    <row r="910" spans="45:49" ht="12.75">
      <c r="AS910" s="19"/>
      <c r="AT910" s="20"/>
      <c r="AU910" s="19"/>
      <c r="AV910" s="19"/>
      <c r="AW910" s="21"/>
    </row>
    <row r="911" spans="45:49" ht="12.75">
      <c r="AS911" s="19"/>
      <c r="AT911" s="20"/>
      <c r="AU911" s="19"/>
      <c r="AV911" s="19"/>
      <c r="AW911" s="21"/>
    </row>
    <row r="912" spans="45:49" ht="12.75">
      <c r="AS912" s="19"/>
      <c r="AT912" s="20"/>
      <c r="AU912" s="19"/>
      <c r="AV912" s="19"/>
      <c r="AW912" s="21"/>
    </row>
    <row r="913" spans="45:49" ht="12.75">
      <c r="AS913" s="19"/>
      <c r="AT913" s="20"/>
      <c r="AU913" s="19"/>
      <c r="AV913" s="19"/>
      <c r="AW913" s="21"/>
    </row>
    <row r="914" spans="45:49" ht="12.75">
      <c r="AS914" s="19"/>
      <c r="AT914" s="20"/>
      <c r="AU914" s="19"/>
      <c r="AV914" s="19"/>
      <c r="AW914" s="21"/>
    </row>
    <row r="915" spans="45:49" ht="12.75">
      <c r="AS915" s="19"/>
      <c r="AT915" s="20"/>
      <c r="AU915" s="19"/>
      <c r="AV915" s="19"/>
      <c r="AW915" s="21"/>
    </row>
    <row r="916" spans="45:49" ht="12.75">
      <c r="AS916" s="19"/>
      <c r="AT916" s="20"/>
      <c r="AU916" s="19"/>
      <c r="AV916" s="19"/>
      <c r="AW916" s="21"/>
    </row>
    <row r="917" spans="45:49" ht="12.75">
      <c r="AS917" s="19"/>
      <c r="AT917" s="20"/>
      <c r="AU917" s="19"/>
      <c r="AV917" s="19"/>
      <c r="AW917" s="21"/>
    </row>
    <row r="918" ht="12.75">
      <c r="AW918" s="87"/>
    </row>
    <row r="919" spans="45:49" ht="12.75">
      <c r="AS919" s="19"/>
      <c r="AT919" s="20"/>
      <c r="AU919" s="19"/>
      <c r="AV919" s="19"/>
      <c r="AW919" s="21"/>
    </row>
    <row r="920" spans="45:49" ht="12.75">
      <c r="AS920" s="19"/>
      <c r="AT920" s="20"/>
      <c r="AU920" s="19"/>
      <c r="AV920" s="19"/>
      <c r="AW920" s="21"/>
    </row>
    <row r="921" spans="45:49" ht="12.75">
      <c r="AS921" s="19"/>
      <c r="AT921" s="20"/>
      <c r="AU921" s="19"/>
      <c r="AV921" s="19"/>
      <c r="AW921" s="21"/>
    </row>
    <row r="922" spans="45:49" ht="12.75">
      <c r="AS922" s="19"/>
      <c r="AT922" s="20"/>
      <c r="AU922" s="19"/>
      <c r="AV922" s="19"/>
      <c r="AW922" s="21"/>
    </row>
    <row r="923" spans="45:49" ht="12.75">
      <c r="AS923" s="19"/>
      <c r="AT923" s="20"/>
      <c r="AU923" s="19"/>
      <c r="AV923" s="19"/>
      <c r="AW923" s="21"/>
    </row>
    <row r="924" spans="45:49" ht="12.75">
      <c r="AS924" s="19"/>
      <c r="AT924" s="20"/>
      <c r="AU924" s="19"/>
      <c r="AV924" s="19"/>
      <c r="AW924" s="21"/>
    </row>
    <row r="925" spans="45:49" ht="12.75">
      <c r="AS925" s="19"/>
      <c r="AT925" s="20"/>
      <c r="AU925" s="19"/>
      <c r="AV925" s="19"/>
      <c r="AW925" s="21"/>
    </row>
    <row r="926" spans="45:49" ht="12.75">
      <c r="AS926" s="19"/>
      <c r="AT926" s="20"/>
      <c r="AU926" s="19"/>
      <c r="AV926" s="19"/>
      <c r="AW926" s="21"/>
    </row>
    <row r="927" spans="45:49" ht="12.75">
      <c r="AS927" s="19"/>
      <c r="AT927" s="20"/>
      <c r="AU927" s="19"/>
      <c r="AV927" s="19"/>
      <c r="AW927" s="21"/>
    </row>
    <row r="928" spans="45:49" ht="12.75">
      <c r="AS928" s="19"/>
      <c r="AT928" s="20"/>
      <c r="AU928" s="19"/>
      <c r="AV928" s="19"/>
      <c r="AW928" s="21"/>
    </row>
    <row r="929" spans="45:49" ht="12.75">
      <c r="AS929" s="19"/>
      <c r="AT929" s="20"/>
      <c r="AU929" s="19"/>
      <c r="AV929" s="19"/>
      <c r="AW929" s="21"/>
    </row>
    <row r="930" spans="45:49" ht="12.75">
      <c r="AS930" s="19"/>
      <c r="AT930" s="20"/>
      <c r="AU930" s="19"/>
      <c r="AV930" s="19"/>
      <c r="AW930" s="21"/>
    </row>
    <row r="931" spans="45:49" ht="12.75">
      <c r="AS931" s="19"/>
      <c r="AT931" s="20"/>
      <c r="AU931" s="19"/>
      <c r="AV931" s="19"/>
      <c r="AW931" s="21"/>
    </row>
    <row r="932" spans="45:49" ht="12.75">
      <c r="AS932" s="19"/>
      <c r="AT932" s="20"/>
      <c r="AU932" s="19"/>
      <c r="AV932" s="19"/>
      <c r="AW932" s="21"/>
    </row>
    <row r="933" spans="45:49" ht="12.75">
      <c r="AS933" s="19"/>
      <c r="AT933" s="20"/>
      <c r="AU933" s="19"/>
      <c r="AV933" s="19"/>
      <c r="AW933" s="21"/>
    </row>
    <row r="934" spans="45:49" ht="12.75">
      <c r="AS934" s="19"/>
      <c r="AT934" s="20"/>
      <c r="AU934" s="19"/>
      <c r="AV934" s="19"/>
      <c r="AW934" s="21"/>
    </row>
    <row r="935" spans="45:49" ht="12.75">
      <c r="AS935" s="19"/>
      <c r="AT935" s="20"/>
      <c r="AU935" s="19"/>
      <c r="AV935" s="19"/>
      <c r="AW935" s="21"/>
    </row>
    <row r="936" spans="45:49" ht="12.75">
      <c r="AS936" s="19"/>
      <c r="AT936" s="20"/>
      <c r="AU936" s="19"/>
      <c r="AV936" s="19"/>
      <c r="AW936" s="21"/>
    </row>
    <row r="937" ht="12.75">
      <c r="AW937" s="87"/>
    </row>
    <row r="938" spans="45:49" ht="12.75">
      <c r="AS938" s="19"/>
      <c r="AT938" s="20"/>
      <c r="AU938" s="19"/>
      <c r="AV938" s="19"/>
      <c r="AW938" s="21"/>
    </row>
    <row r="939" spans="45:49" ht="12.75">
      <c r="AS939" s="19"/>
      <c r="AT939" s="20"/>
      <c r="AU939" s="19"/>
      <c r="AV939" s="19"/>
      <c r="AW939" s="21"/>
    </row>
    <row r="940" spans="45:49" ht="12.75">
      <c r="AS940" s="19"/>
      <c r="AT940" s="20"/>
      <c r="AU940" s="19"/>
      <c r="AV940" s="19"/>
      <c r="AW940" s="21"/>
    </row>
    <row r="941" spans="45:49" ht="12.75">
      <c r="AS941" s="19"/>
      <c r="AT941" s="20"/>
      <c r="AU941" s="19"/>
      <c r="AV941" s="19"/>
      <c r="AW941" s="21"/>
    </row>
    <row r="942" spans="45:49" ht="12.75">
      <c r="AS942" s="19"/>
      <c r="AT942" s="20"/>
      <c r="AU942" s="19"/>
      <c r="AV942" s="19"/>
      <c r="AW942" s="21"/>
    </row>
    <row r="943" spans="45:49" ht="12.75">
      <c r="AS943" s="19"/>
      <c r="AT943" s="20"/>
      <c r="AU943" s="19"/>
      <c r="AV943" s="19"/>
      <c r="AW943" s="21"/>
    </row>
    <row r="944" spans="45:49" ht="12.75">
      <c r="AS944" s="19"/>
      <c r="AT944" s="20"/>
      <c r="AU944" s="19"/>
      <c r="AV944" s="19"/>
      <c r="AW944" s="21"/>
    </row>
    <row r="945" spans="45:49" ht="12.75">
      <c r="AS945" s="19"/>
      <c r="AT945" s="20"/>
      <c r="AU945" s="19"/>
      <c r="AV945" s="19"/>
      <c r="AW945" s="21"/>
    </row>
    <row r="946" spans="45:49" ht="12.75">
      <c r="AS946" s="19"/>
      <c r="AT946" s="20"/>
      <c r="AU946" s="19"/>
      <c r="AV946" s="19"/>
      <c r="AW946" s="21"/>
    </row>
    <row r="947" spans="45:49" ht="12.75">
      <c r="AS947" s="19"/>
      <c r="AT947" s="20"/>
      <c r="AU947" s="19"/>
      <c r="AV947" s="19"/>
      <c r="AW947" s="21"/>
    </row>
    <row r="948" spans="45:49" ht="12.75">
      <c r="AS948" s="19"/>
      <c r="AT948" s="20"/>
      <c r="AU948" s="19"/>
      <c r="AV948" s="19"/>
      <c r="AW948" s="21"/>
    </row>
    <row r="949" spans="45:49" ht="12.75">
      <c r="AS949" s="19"/>
      <c r="AT949" s="20"/>
      <c r="AU949" s="19"/>
      <c r="AV949" s="19"/>
      <c r="AW949" s="21"/>
    </row>
    <row r="950" spans="45:49" ht="12.75">
      <c r="AS950" s="19"/>
      <c r="AT950" s="20"/>
      <c r="AU950" s="19"/>
      <c r="AV950" s="19"/>
      <c r="AW950" s="21"/>
    </row>
    <row r="951" spans="45:49" ht="12.75">
      <c r="AS951" s="19"/>
      <c r="AT951" s="20"/>
      <c r="AU951" s="19"/>
      <c r="AV951" s="19"/>
      <c r="AW951" s="21"/>
    </row>
    <row r="952" ht="12.75">
      <c r="AW952" s="87"/>
    </row>
    <row r="953" spans="45:49" ht="12.75">
      <c r="AS953" s="19"/>
      <c r="AT953" s="20"/>
      <c r="AU953" s="19"/>
      <c r="AV953" s="19"/>
      <c r="AW953" s="21"/>
    </row>
    <row r="954" spans="45:49" ht="12.75">
      <c r="AS954" s="19"/>
      <c r="AT954" s="20"/>
      <c r="AU954" s="19"/>
      <c r="AV954" s="19"/>
      <c r="AW954" s="21"/>
    </row>
    <row r="955" spans="45:49" ht="12.75">
      <c r="AS955" s="19"/>
      <c r="AT955" s="20"/>
      <c r="AU955" s="19"/>
      <c r="AV955" s="19"/>
      <c r="AW955" s="21"/>
    </row>
    <row r="956" spans="45:49" ht="12.75">
      <c r="AS956" s="19"/>
      <c r="AT956" s="20"/>
      <c r="AU956" s="19"/>
      <c r="AV956" s="19"/>
      <c r="AW956" s="21"/>
    </row>
    <row r="957" spans="45:49" ht="12.75">
      <c r="AS957" s="19"/>
      <c r="AT957" s="20"/>
      <c r="AU957" s="19"/>
      <c r="AV957" s="19"/>
      <c r="AW957" s="21"/>
    </row>
    <row r="958" spans="45:49" ht="12.75">
      <c r="AS958" s="19"/>
      <c r="AT958" s="20"/>
      <c r="AU958" s="19"/>
      <c r="AV958" s="19"/>
      <c r="AW958" s="21"/>
    </row>
    <row r="959" spans="45:49" ht="12.75">
      <c r="AS959" s="19"/>
      <c r="AT959" s="20"/>
      <c r="AU959" s="19"/>
      <c r="AV959" s="19"/>
      <c r="AW959" s="21"/>
    </row>
    <row r="960" spans="45:49" ht="12.75">
      <c r="AS960" s="19"/>
      <c r="AT960" s="20"/>
      <c r="AU960" s="19"/>
      <c r="AV960" s="19"/>
      <c r="AW960" s="21"/>
    </row>
    <row r="961" ht="12.75">
      <c r="AW961" s="87"/>
    </row>
    <row r="962" spans="45:49" ht="12.75">
      <c r="AS962" s="19"/>
      <c r="AT962" s="20"/>
      <c r="AU962" s="19"/>
      <c r="AV962" s="19"/>
      <c r="AW962" s="21"/>
    </row>
    <row r="963" spans="45:49" ht="12.75">
      <c r="AS963" s="19"/>
      <c r="AT963" s="20"/>
      <c r="AU963" s="19"/>
      <c r="AV963" s="19"/>
      <c r="AW963" s="21"/>
    </row>
    <row r="964" spans="45:49" ht="12.75">
      <c r="AS964" s="19"/>
      <c r="AT964" s="20"/>
      <c r="AU964" s="19"/>
      <c r="AV964" s="19"/>
      <c r="AW964" s="21"/>
    </row>
    <row r="965" spans="45:49" ht="12.75">
      <c r="AS965" s="19"/>
      <c r="AT965" s="20"/>
      <c r="AU965" s="19"/>
      <c r="AV965" s="19"/>
      <c r="AW965" s="21"/>
    </row>
    <row r="966" spans="45:49" ht="12.75">
      <c r="AS966" s="19"/>
      <c r="AT966" s="20"/>
      <c r="AU966" s="19"/>
      <c r="AV966" s="19"/>
      <c r="AW966" s="21"/>
    </row>
    <row r="967" ht="12.75">
      <c r="AW967" s="87"/>
    </row>
    <row r="968" spans="45:49" ht="12.75">
      <c r="AS968" s="19"/>
      <c r="AT968" s="20"/>
      <c r="AU968" s="19"/>
      <c r="AV968" s="19"/>
      <c r="AW968" s="21"/>
    </row>
    <row r="969" spans="45:49" ht="12.75">
      <c r="AS969" s="19"/>
      <c r="AT969" s="20"/>
      <c r="AU969" s="19"/>
      <c r="AV969" s="19"/>
      <c r="AW969" s="21"/>
    </row>
    <row r="970" spans="45:49" ht="12.75">
      <c r="AS970" s="19"/>
      <c r="AT970" s="20"/>
      <c r="AU970" s="19"/>
      <c r="AV970" s="19"/>
      <c r="AW970" s="21"/>
    </row>
    <row r="971" spans="45:49" ht="12.75">
      <c r="AS971" s="19"/>
      <c r="AT971" s="20"/>
      <c r="AU971" s="19"/>
      <c r="AV971" s="19"/>
      <c r="AW971" s="21"/>
    </row>
    <row r="972" spans="45:49" ht="12.75">
      <c r="AS972" s="19"/>
      <c r="AT972" s="20"/>
      <c r="AU972" s="19"/>
      <c r="AV972" s="19"/>
      <c r="AW972" s="21"/>
    </row>
    <row r="973" spans="45:49" ht="12.75">
      <c r="AS973" s="19"/>
      <c r="AT973" s="20"/>
      <c r="AU973" s="19"/>
      <c r="AV973" s="19"/>
      <c r="AW973" s="21"/>
    </row>
    <row r="974" spans="45:49" ht="12.75">
      <c r="AS974" s="19"/>
      <c r="AT974" s="20"/>
      <c r="AU974" s="19"/>
      <c r="AV974" s="19"/>
      <c r="AW974" s="21"/>
    </row>
    <row r="975" spans="45:49" ht="12.75">
      <c r="AS975" s="19"/>
      <c r="AT975" s="20"/>
      <c r="AU975" s="19"/>
      <c r="AV975" s="19"/>
      <c r="AW975" s="21"/>
    </row>
    <row r="976" spans="45:49" ht="12.75">
      <c r="AS976" s="19"/>
      <c r="AT976" s="20"/>
      <c r="AU976" s="19"/>
      <c r="AV976" s="19"/>
      <c r="AW976" s="21"/>
    </row>
    <row r="977" spans="45:49" ht="12.75">
      <c r="AS977" s="19"/>
      <c r="AT977" s="20"/>
      <c r="AU977" s="19"/>
      <c r="AV977" s="19"/>
      <c r="AW977" s="21"/>
    </row>
    <row r="978" spans="45:49" ht="12.75">
      <c r="AS978" s="19"/>
      <c r="AT978" s="20"/>
      <c r="AU978" s="19"/>
      <c r="AV978" s="19"/>
      <c r="AW978" s="21"/>
    </row>
    <row r="979" spans="45:49" ht="12.75">
      <c r="AS979" s="19"/>
      <c r="AT979" s="20"/>
      <c r="AU979" s="19"/>
      <c r="AV979" s="19"/>
      <c r="AW979" s="21"/>
    </row>
    <row r="980" spans="45:49" ht="12.75">
      <c r="AS980" s="19"/>
      <c r="AT980" s="20"/>
      <c r="AU980" s="19"/>
      <c r="AV980" s="19"/>
      <c r="AW980" s="21"/>
    </row>
    <row r="981" spans="45:49" ht="12.75">
      <c r="AS981" s="19"/>
      <c r="AT981" s="20"/>
      <c r="AU981" s="19"/>
      <c r="AV981" s="19"/>
      <c r="AW981" s="21"/>
    </row>
    <row r="982" spans="45:49" ht="12.75">
      <c r="AS982" s="19"/>
      <c r="AT982" s="20"/>
      <c r="AU982" s="19"/>
      <c r="AV982" s="19"/>
      <c r="AW982" s="21"/>
    </row>
    <row r="983" spans="45:49" ht="12.75">
      <c r="AS983" s="19"/>
      <c r="AT983" s="20"/>
      <c r="AU983" s="19"/>
      <c r="AV983" s="19"/>
      <c r="AW983" s="21"/>
    </row>
    <row r="984" spans="45:49" ht="12.75">
      <c r="AS984" s="19"/>
      <c r="AT984" s="20"/>
      <c r="AU984" s="19"/>
      <c r="AV984" s="19"/>
      <c r="AW984" s="21"/>
    </row>
    <row r="985" spans="45:49" ht="12.75">
      <c r="AS985" s="19"/>
      <c r="AT985" s="20"/>
      <c r="AU985" s="19"/>
      <c r="AV985" s="19"/>
      <c r="AW985" s="21"/>
    </row>
    <row r="986" spans="45:49" ht="12.75">
      <c r="AS986" s="19"/>
      <c r="AT986" s="20"/>
      <c r="AU986" s="19"/>
      <c r="AV986" s="19"/>
      <c r="AW986" s="21"/>
    </row>
    <row r="987" spans="45:49" ht="12.75">
      <c r="AS987" s="19"/>
      <c r="AT987" s="20"/>
      <c r="AU987" s="19"/>
      <c r="AV987" s="19"/>
      <c r="AW987" s="21"/>
    </row>
    <row r="988" spans="45:49" ht="12.75">
      <c r="AS988" s="19"/>
      <c r="AT988" s="20"/>
      <c r="AU988" s="19"/>
      <c r="AV988" s="19"/>
      <c r="AW988" s="21"/>
    </row>
    <row r="989" spans="45:49" ht="12.75">
      <c r="AS989" s="19"/>
      <c r="AT989" s="20"/>
      <c r="AU989" s="19"/>
      <c r="AV989" s="19"/>
      <c r="AW989" s="21"/>
    </row>
    <row r="990" spans="45:49" ht="12.75">
      <c r="AS990" s="19"/>
      <c r="AT990" s="20"/>
      <c r="AU990" s="19"/>
      <c r="AV990" s="19"/>
      <c r="AW990" s="21"/>
    </row>
    <row r="991" spans="45:49" ht="12.75">
      <c r="AS991" s="19"/>
      <c r="AT991" s="20"/>
      <c r="AU991" s="19"/>
      <c r="AV991" s="19"/>
      <c r="AW991" s="21"/>
    </row>
    <row r="992" spans="45:49" ht="12.75">
      <c r="AS992" s="19"/>
      <c r="AT992" s="20"/>
      <c r="AU992" s="19"/>
      <c r="AV992" s="19"/>
      <c r="AW992" s="21"/>
    </row>
    <row r="993" spans="45:49" ht="12.75">
      <c r="AS993" s="19"/>
      <c r="AT993" s="20"/>
      <c r="AU993" s="19"/>
      <c r="AV993" s="19"/>
      <c r="AW993" s="21"/>
    </row>
    <row r="994" spans="45:49" ht="12.75">
      <c r="AS994" s="19"/>
      <c r="AT994" s="20"/>
      <c r="AU994" s="19"/>
      <c r="AV994" s="19"/>
      <c r="AW994" s="21"/>
    </row>
    <row r="995" spans="45:49" ht="12.75">
      <c r="AS995" s="19"/>
      <c r="AT995" s="20"/>
      <c r="AU995" s="19"/>
      <c r="AV995" s="19"/>
      <c r="AW995" s="21"/>
    </row>
    <row r="996" spans="45:49" ht="12.75">
      <c r="AS996" s="19"/>
      <c r="AT996" s="20"/>
      <c r="AU996" s="19"/>
      <c r="AV996" s="19"/>
      <c r="AW996" s="21"/>
    </row>
    <row r="997" spans="45:49" ht="12.75">
      <c r="AS997" s="19"/>
      <c r="AT997" s="20"/>
      <c r="AU997" s="19"/>
      <c r="AV997" s="19"/>
      <c r="AW997" s="21"/>
    </row>
    <row r="998" spans="45:49" ht="12.75">
      <c r="AS998" s="19"/>
      <c r="AT998" s="20"/>
      <c r="AU998" s="19"/>
      <c r="AV998" s="19"/>
      <c r="AW998" s="21"/>
    </row>
    <row r="999" spans="45:49" ht="12.75">
      <c r="AS999" s="19"/>
      <c r="AT999" s="20"/>
      <c r="AU999" s="19"/>
      <c r="AV999" s="19"/>
      <c r="AW999" s="21"/>
    </row>
    <row r="1000" spans="45:49" ht="12.75">
      <c r="AS1000" s="19"/>
      <c r="AT1000" s="20"/>
      <c r="AU1000" s="19"/>
      <c r="AV1000" s="19"/>
      <c r="AW1000" s="21"/>
    </row>
    <row r="1001" spans="45:49" ht="12.75">
      <c r="AS1001" s="19"/>
      <c r="AT1001" s="20"/>
      <c r="AU1001" s="19"/>
      <c r="AV1001" s="19"/>
      <c r="AW1001" s="21"/>
    </row>
    <row r="1002" spans="45:49" ht="12.75">
      <c r="AS1002" s="19"/>
      <c r="AT1002" s="20"/>
      <c r="AU1002" s="19"/>
      <c r="AV1002" s="19"/>
      <c r="AW1002" s="21"/>
    </row>
    <row r="1003" ht="12.75">
      <c r="AW1003" s="87"/>
    </row>
    <row r="1004" spans="45:49" ht="12.75">
      <c r="AS1004" s="19"/>
      <c r="AT1004" s="20"/>
      <c r="AU1004" s="19"/>
      <c r="AV1004" s="19"/>
      <c r="AW1004" s="21"/>
    </row>
    <row r="1005" spans="45:49" ht="12.75">
      <c r="AS1005" s="19"/>
      <c r="AT1005" s="20"/>
      <c r="AU1005" s="19"/>
      <c r="AV1005" s="19"/>
      <c r="AW1005" s="21"/>
    </row>
    <row r="1006" spans="45:49" ht="12.75">
      <c r="AS1006" s="19"/>
      <c r="AT1006" s="20"/>
      <c r="AU1006" s="19"/>
      <c r="AV1006" s="19"/>
      <c r="AW1006" s="21"/>
    </row>
    <row r="1007" spans="45:49" ht="12.75">
      <c r="AS1007" s="19"/>
      <c r="AT1007" s="20"/>
      <c r="AU1007" s="19"/>
      <c r="AV1007" s="19"/>
      <c r="AW1007" s="21"/>
    </row>
    <row r="1008" spans="45:49" ht="12.75">
      <c r="AS1008" s="19"/>
      <c r="AT1008" s="20"/>
      <c r="AU1008" s="19"/>
      <c r="AV1008" s="19"/>
      <c r="AW1008" s="21"/>
    </row>
    <row r="1009" spans="45:49" ht="12.75">
      <c r="AS1009" s="19"/>
      <c r="AT1009" s="20"/>
      <c r="AU1009" s="19"/>
      <c r="AV1009" s="19"/>
      <c r="AW1009" s="21"/>
    </row>
    <row r="1010" spans="45:49" ht="12.75">
      <c r="AS1010" s="19"/>
      <c r="AT1010" s="20"/>
      <c r="AU1010" s="19"/>
      <c r="AV1010" s="19"/>
      <c r="AW1010" s="21"/>
    </row>
    <row r="1011" spans="45:49" ht="12.75">
      <c r="AS1011" s="19"/>
      <c r="AT1011" s="20"/>
      <c r="AU1011" s="19"/>
      <c r="AV1011" s="19"/>
      <c r="AW1011" s="21"/>
    </row>
    <row r="1012" ht="12.75">
      <c r="AW1012" s="87"/>
    </row>
    <row r="1013" spans="45:49" ht="12.75">
      <c r="AS1013" s="19"/>
      <c r="AT1013" s="20"/>
      <c r="AU1013" s="19"/>
      <c r="AV1013" s="19"/>
      <c r="AW1013" s="21"/>
    </row>
    <row r="1014" ht="12.75">
      <c r="AW1014" s="87"/>
    </row>
    <row r="1015" spans="45:49" ht="12.75">
      <c r="AS1015" s="19"/>
      <c r="AT1015" s="20"/>
      <c r="AU1015" s="19"/>
      <c r="AV1015" s="19"/>
      <c r="AW1015" s="21"/>
    </row>
    <row r="1016" spans="45:49" ht="12.75">
      <c r="AS1016" s="19"/>
      <c r="AT1016" s="20"/>
      <c r="AU1016" s="19"/>
      <c r="AV1016" s="19"/>
      <c r="AW1016" s="21"/>
    </row>
    <row r="1017" spans="45:49" ht="12.75">
      <c r="AS1017" s="19"/>
      <c r="AT1017" s="20"/>
      <c r="AU1017" s="19"/>
      <c r="AV1017" s="19"/>
      <c r="AW1017" s="21"/>
    </row>
    <row r="1018" spans="45:49" ht="12.75">
      <c r="AS1018" s="19"/>
      <c r="AT1018" s="20"/>
      <c r="AU1018" s="19"/>
      <c r="AV1018" s="19"/>
      <c r="AW1018" s="21"/>
    </row>
    <row r="1019" ht="12.75">
      <c r="AW1019" s="87"/>
    </row>
    <row r="1020" spans="45:49" ht="12.75">
      <c r="AS1020" s="19"/>
      <c r="AT1020" s="20"/>
      <c r="AU1020" s="19"/>
      <c r="AV1020" s="19"/>
      <c r="AW1020" s="21"/>
    </row>
    <row r="1021" spans="45:49" ht="12.75">
      <c r="AS1021" s="19"/>
      <c r="AT1021" s="20"/>
      <c r="AU1021" s="19"/>
      <c r="AV1021" s="19"/>
      <c r="AW1021" s="21"/>
    </row>
    <row r="1022" spans="45:49" ht="12.75">
      <c r="AS1022" s="19"/>
      <c r="AT1022" s="20"/>
      <c r="AU1022" s="19"/>
      <c r="AV1022" s="19"/>
      <c r="AW1022" s="21"/>
    </row>
    <row r="1023" spans="45:49" ht="12.75">
      <c r="AS1023" s="19"/>
      <c r="AT1023" s="20"/>
      <c r="AU1023" s="19"/>
      <c r="AV1023" s="19"/>
      <c r="AW1023" s="21"/>
    </row>
    <row r="1024" ht="12.75">
      <c r="AW1024" s="87"/>
    </row>
    <row r="1025" spans="45:49" ht="12.75">
      <c r="AS1025" s="19"/>
      <c r="AT1025" s="20"/>
      <c r="AU1025" s="19"/>
      <c r="AV1025" s="19"/>
      <c r="AW1025" s="21"/>
    </row>
    <row r="1026" spans="45:49" ht="12.75">
      <c r="AS1026" s="19"/>
      <c r="AT1026" s="20"/>
      <c r="AU1026" s="19"/>
      <c r="AV1026" s="19"/>
      <c r="AW1026" s="21"/>
    </row>
    <row r="1027" spans="45:49" ht="12.75">
      <c r="AS1027" s="19"/>
      <c r="AT1027" s="20"/>
      <c r="AU1027" s="19"/>
      <c r="AV1027" s="19"/>
      <c r="AW1027" s="21"/>
    </row>
    <row r="1028" spans="45:49" ht="12.75">
      <c r="AS1028" s="19"/>
      <c r="AT1028" s="20"/>
      <c r="AU1028" s="19"/>
      <c r="AV1028" s="19"/>
      <c r="AW1028" s="21"/>
    </row>
    <row r="1029" spans="45:49" ht="12.75">
      <c r="AS1029" s="19"/>
      <c r="AT1029" s="20"/>
      <c r="AU1029" s="19"/>
      <c r="AV1029" s="19"/>
      <c r="AW1029" s="21"/>
    </row>
    <row r="1030" spans="45:49" ht="12.75">
      <c r="AS1030" s="19"/>
      <c r="AT1030" s="20"/>
      <c r="AU1030" s="19"/>
      <c r="AV1030" s="19"/>
      <c r="AW1030" s="21"/>
    </row>
    <row r="1031" spans="45:49" ht="12.75">
      <c r="AS1031" s="19"/>
      <c r="AT1031" s="20"/>
      <c r="AU1031" s="19"/>
      <c r="AV1031" s="19"/>
      <c r="AW1031" s="21"/>
    </row>
    <row r="1032" spans="45:49" ht="12.75">
      <c r="AS1032" s="19"/>
      <c r="AT1032" s="20"/>
      <c r="AU1032" s="19"/>
      <c r="AV1032" s="19"/>
      <c r="AW1032" s="21"/>
    </row>
    <row r="1033" spans="45:49" ht="12.75">
      <c r="AS1033" s="19"/>
      <c r="AT1033" s="20"/>
      <c r="AU1033" s="19"/>
      <c r="AV1033" s="19"/>
      <c r="AW1033" s="21"/>
    </row>
    <row r="1034" spans="45:49" ht="12.75">
      <c r="AS1034" s="19"/>
      <c r="AT1034" s="20"/>
      <c r="AU1034" s="19"/>
      <c r="AV1034" s="19"/>
      <c r="AW1034" s="21"/>
    </row>
    <row r="1035" spans="45:49" ht="12.75">
      <c r="AS1035" s="19"/>
      <c r="AT1035" s="20"/>
      <c r="AU1035" s="19"/>
      <c r="AV1035" s="19"/>
      <c r="AW1035" s="21"/>
    </row>
    <row r="1036" spans="45:49" ht="12.75">
      <c r="AS1036" s="19"/>
      <c r="AT1036" s="20"/>
      <c r="AU1036" s="19"/>
      <c r="AV1036" s="19"/>
      <c r="AW1036" s="21"/>
    </row>
    <row r="1037" spans="45:49" ht="12.75">
      <c r="AS1037" s="19"/>
      <c r="AT1037" s="20"/>
      <c r="AU1037" s="19"/>
      <c r="AV1037" s="19"/>
      <c r="AW1037" s="21"/>
    </row>
    <row r="1038" spans="45:49" ht="12.75">
      <c r="AS1038" s="19"/>
      <c r="AT1038" s="20"/>
      <c r="AU1038" s="19"/>
      <c r="AV1038" s="19"/>
      <c r="AW1038" s="21"/>
    </row>
    <row r="1039" spans="45:49" ht="12.75">
      <c r="AS1039" s="19"/>
      <c r="AT1039" s="20"/>
      <c r="AU1039" s="19"/>
      <c r="AV1039" s="19"/>
      <c r="AW1039" s="21"/>
    </row>
    <row r="1040" spans="45:49" ht="12.75">
      <c r="AS1040" s="19"/>
      <c r="AT1040" s="20"/>
      <c r="AU1040" s="19"/>
      <c r="AV1040" s="19"/>
      <c r="AW1040" s="21"/>
    </row>
    <row r="1041" spans="45:49" ht="12.75">
      <c r="AS1041" s="19"/>
      <c r="AT1041" s="20"/>
      <c r="AU1041" s="19"/>
      <c r="AV1041" s="19"/>
      <c r="AW1041" s="21"/>
    </row>
    <row r="1042" spans="45:49" ht="12.75">
      <c r="AS1042" s="19"/>
      <c r="AT1042" s="20"/>
      <c r="AU1042" s="19"/>
      <c r="AV1042" s="19"/>
      <c r="AW1042" s="21"/>
    </row>
    <row r="1043" spans="45:49" ht="12.75">
      <c r="AS1043" s="19"/>
      <c r="AT1043" s="20"/>
      <c r="AU1043" s="19"/>
      <c r="AV1043" s="19"/>
      <c r="AW1043" s="21"/>
    </row>
    <row r="1044" spans="45:49" ht="12.75">
      <c r="AS1044" s="19"/>
      <c r="AT1044" s="20"/>
      <c r="AU1044" s="19"/>
      <c r="AV1044" s="19"/>
      <c r="AW1044" s="21"/>
    </row>
    <row r="1045" spans="45:49" ht="12.75">
      <c r="AS1045" s="19"/>
      <c r="AT1045" s="20"/>
      <c r="AU1045" s="19"/>
      <c r="AV1045" s="19"/>
      <c r="AW1045" s="21"/>
    </row>
    <row r="1046" spans="45:49" ht="12.75">
      <c r="AS1046" s="19"/>
      <c r="AT1046" s="20"/>
      <c r="AU1046" s="19"/>
      <c r="AV1046" s="19"/>
      <c r="AW1046" s="21"/>
    </row>
    <row r="1047" spans="45:49" ht="12.75">
      <c r="AS1047" s="19"/>
      <c r="AT1047" s="20"/>
      <c r="AU1047" s="19"/>
      <c r="AV1047" s="19"/>
      <c r="AW1047" s="21"/>
    </row>
    <row r="1048" spans="45:49" ht="12.75">
      <c r="AS1048" s="19"/>
      <c r="AT1048" s="20"/>
      <c r="AU1048" s="19"/>
      <c r="AV1048" s="19"/>
      <c r="AW1048" s="21"/>
    </row>
    <row r="1049" spans="45:49" ht="12.75">
      <c r="AS1049" s="19"/>
      <c r="AT1049" s="20"/>
      <c r="AU1049" s="19"/>
      <c r="AV1049" s="19"/>
      <c r="AW1049" s="21"/>
    </row>
    <row r="1050" spans="45:49" ht="12.75">
      <c r="AS1050" s="19"/>
      <c r="AT1050" s="20"/>
      <c r="AU1050" s="19"/>
      <c r="AV1050" s="19"/>
      <c r="AW1050" s="21"/>
    </row>
    <row r="1051" spans="45:49" ht="12.75">
      <c r="AS1051" s="19"/>
      <c r="AT1051" s="20"/>
      <c r="AU1051" s="19"/>
      <c r="AV1051" s="19"/>
      <c r="AW1051" s="21"/>
    </row>
    <row r="1052" spans="45:49" ht="12.75">
      <c r="AS1052" s="19"/>
      <c r="AT1052" s="20"/>
      <c r="AU1052" s="19"/>
      <c r="AV1052" s="19"/>
      <c r="AW1052" s="21"/>
    </row>
    <row r="1053" spans="45:49" ht="12.75">
      <c r="AS1053" s="19"/>
      <c r="AT1053" s="20"/>
      <c r="AU1053" s="19"/>
      <c r="AV1053" s="19"/>
      <c r="AW1053" s="21"/>
    </row>
    <row r="1054" spans="45:49" ht="12.75">
      <c r="AS1054" s="19"/>
      <c r="AT1054" s="20"/>
      <c r="AU1054" s="19"/>
      <c r="AV1054" s="19"/>
      <c r="AW1054" s="21"/>
    </row>
    <row r="1055" spans="45:49" ht="12.75">
      <c r="AS1055" s="19"/>
      <c r="AT1055" s="20"/>
      <c r="AU1055" s="19"/>
      <c r="AV1055" s="19"/>
      <c r="AW1055" s="21"/>
    </row>
    <row r="1056" spans="45:49" ht="12.75">
      <c r="AS1056" s="19"/>
      <c r="AT1056" s="20"/>
      <c r="AU1056" s="19"/>
      <c r="AV1056" s="19"/>
      <c r="AW1056" s="21"/>
    </row>
    <row r="1057" spans="45:49" ht="12.75">
      <c r="AS1057" s="19"/>
      <c r="AT1057" s="20"/>
      <c r="AU1057" s="19"/>
      <c r="AV1057" s="19"/>
      <c r="AW1057" s="21"/>
    </row>
    <row r="1058" spans="45:49" ht="12.75">
      <c r="AS1058" s="19"/>
      <c r="AT1058" s="20"/>
      <c r="AU1058" s="19"/>
      <c r="AV1058" s="19"/>
      <c r="AW1058" s="21"/>
    </row>
    <row r="1059" spans="45:49" ht="12.75">
      <c r="AS1059" s="19"/>
      <c r="AT1059" s="20"/>
      <c r="AU1059" s="19"/>
      <c r="AV1059" s="19"/>
      <c r="AW1059" s="21"/>
    </row>
    <row r="1060" spans="45:49" ht="12.75">
      <c r="AS1060" s="19"/>
      <c r="AT1060" s="20"/>
      <c r="AU1060" s="19"/>
      <c r="AV1060" s="19"/>
      <c r="AW1060" s="21"/>
    </row>
    <row r="1061" spans="45:49" ht="12.75">
      <c r="AS1061" s="19"/>
      <c r="AT1061" s="20"/>
      <c r="AU1061" s="19"/>
      <c r="AV1061" s="19"/>
      <c r="AW1061" s="21"/>
    </row>
    <row r="1062" spans="45:49" ht="12.75">
      <c r="AS1062" s="19"/>
      <c r="AT1062" s="20"/>
      <c r="AU1062" s="19"/>
      <c r="AV1062" s="19"/>
      <c r="AW1062" s="21"/>
    </row>
    <row r="1063" spans="45:49" ht="12.75">
      <c r="AS1063" s="19"/>
      <c r="AT1063" s="20"/>
      <c r="AU1063" s="19"/>
      <c r="AV1063" s="19"/>
      <c r="AW1063" s="21"/>
    </row>
    <row r="1064" ht="12.75">
      <c r="AW1064" s="87"/>
    </row>
    <row r="1065" spans="45:49" ht="12.75">
      <c r="AS1065" s="19"/>
      <c r="AT1065" s="20"/>
      <c r="AU1065" s="19"/>
      <c r="AV1065" s="19"/>
      <c r="AW1065" s="21"/>
    </row>
    <row r="1066" spans="45:49" ht="12.75">
      <c r="AS1066" s="19"/>
      <c r="AT1066" s="20"/>
      <c r="AU1066" s="19"/>
      <c r="AV1066" s="19"/>
      <c r="AW1066" s="21"/>
    </row>
    <row r="1067" ht="12.75">
      <c r="AW1067" s="87"/>
    </row>
    <row r="1068" spans="45:49" ht="12.75">
      <c r="AS1068" s="19"/>
      <c r="AT1068" s="20"/>
      <c r="AU1068" s="19"/>
      <c r="AV1068" s="19"/>
      <c r="AW1068" s="21"/>
    </row>
    <row r="1069" spans="45:49" ht="12.75">
      <c r="AS1069" s="19"/>
      <c r="AT1069" s="20"/>
      <c r="AU1069" s="19"/>
      <c r="AV1069" s="19"/>
      <c r="AW1069" s="21"/>
    </row>
    <row r="1070" ht="12.75">
      <c r="AW1070" s="87"/>
    </row>
    <row r="1071" spans="45:49" ht="12.75">
      <c r="AS1071" s="19"/>
      <c r="AT1071" s="20"/>
      <c r="AU1071" s="19"/>
      <c r="AV1071" s="19"/>
      <c r="AW1071" s="21"/>
    </row>
    <row r="1072" spans="45:49" ht="12.75">
      <c r="AS1072" s="19"/>
      <c r="AT1072" s="20"/>
      <c r="AU1072" s="19"/>
      <c r="AV1072" s="19"/>
      <c r="AW1072" s="21"/>
    </row>
    <row r="1073" spans="45:49" ht="12.75">
      <c r="AS1073" s="19"/>
      <c r="AT1073" s="20"/>
      <c r="AU1073" s="19"/>
      <c r="AV1073" s="19"/>
      <c r="AW1073" s="21"/>
    </row>
    <row r="1074" spans="45:49" ht="12.75">
      <c r="AS1074" s="19"/>
      <c r="AT1074" s="20"/>
      <c r="AU1074" s="19"/>
      <c r="AV1074" s="19"/>
      <c r="AW1074" s="21"/>
    </row>
    <row r="1075" spans="45:49" ht="12.75">
      <c r="AS1075" s="19"/>
      <c r="AT1075" s="20"/>
      <c r="AU1075" s="19"/>
      <c r="AV1075" s="19"/>
      <c r="AW1075" s="21"/>
    </row>
    <row r="1076" spans="45:49" ht="12.75">
      <c r="AS1076" s="19"/>
      <c r="AT1076" s="20"/>
      <c r="AU1076" s="19"/>
      <c r="AV1076" s="19"/>
      <c r="AW1076" s="21"/>
    </row>
    <row r="1077" spans="45:49" ht="12.75">
      <c r="AS1077" s="19"/>
      <c r="AT1077" s="20"/>
      <c r="AU1077" s="19"/>
      <c r="AV1077" s="19"/>
      <c r="AW1077" s="21"/>
    </row>
    <row r="1078" spans="45:49" ht="12.75">
      <c r="AS1078" s="19"/>
      <c r="AT1078" s="20"/>
      <c r="AU1078" s="19"/>
      <c r="AV1078" s="19"/>
      <c r="AW1078" s="21"/>
    </row>
    <row r="1079" spans="45:49" ht="12.75">
      <c r="AS1079" s="19"/>
      <c r="AT1079" s="20"/>
      <c r="AU1079" s="19"/>
      <c r="AV1079" s="19"/>
      <c r="AW1079" s="21"/>
    </row>
    <row r="1080" spans="45:49" ht="12.75">
      <c r="AS1080" s="19"/>
      <c r="AT1080" s="20"/>
      <c r="AU1080" s="19"/>
      <c r="AV1080" s="19"/>
      <c r="AW1080" s="21"/>
    </row>
    <row r="1081" spans="45:49" ht="12.75">
      <c r="AS1081" s="19"/>
      <c r="AT1081" s="20"/>
      <c r="AU1081" s="19"/>
      <c r="AV1081" s="19"/>
      <c r="AW1081" s="21"/>
    </row>
    <row r="1082" ht="12.75">
      <c r="AW1082" s="87"/>
    </row>
    <row r="1083" spans="45:49" ht="12.75">
      <c r="AS1083" s="19"/>
      <c r="AT1083" s="20"/>
      <c r="AU1083" s="19"/>
      <c r="AV1083" s="19"/>
      <c r="AW1083" s="21"/>
    </row>
    <row r="1084" spans="45:49" ht="12.75">
      <c r="AS1084" s="19"/>
      <c r="AT1084" s="20"/>
      <c r="AU1084" s="19"/>
      <c r="AV1084" s="19"/>
      <c r="AW1084" s="21"/>
    </row>
    <row r="1085" spans="45:49" ht="12.75">
      <c r="AS1085" s="19"/>
      <c r="AT1085" s="20"/>
      <c r="AU1085" s="19"/>
      <c r="AV1085" s="19"/>
      <c r="AW1085" s="21"/>
    </row>
    <row r="1086" spans="45:49" ht="12.75">
      <c r="AS1086" s="19"/>
      <c r="AT1086" s="20"/>
      <c r="AU1086" s="19"/>
      <c r="AV1086" s="19"/>
      <c r="AW1086" s="21"/>
    </row>
    <row r="1087" spans="45:49" ht="12.75">
      <c r="AS1087" s="19"/>
      <c r="AT1087" s="20"/>
      <c r="AU1087" s="19"/>
      <c r="AV1087" s="19"/>
      <c r="AW1087" s="21"/>
    </row>
    <row r="1088" spans="45:49" ht="12.75">
      <c r="AS1088" s="19"/>
      <c r="AT1088" s="20"/>
      <c r="AU1088" s="19"/>
      <c r="AV1088" s="19"/>
      <c r="AW1088" s="21"/>
    </row>
    <row r="1089" spans="45:49" ht="12.75">
      <c r="AS1089" s="19"/>
      <c r="AT1089" s="20"/>
      <c r="AU1089" s="19"/>
      <c r="AV1089" s="19"/>
      <c r="AW1089" s="21"/>
    </row>
    <row r="1090" spans="45:49" ht="12.75">
      <c r="AS1090" s="19"/>
      <c r="AT1090" s="20"/>
      <c r="AU1090" s="19"/>
      <c r="AV1090" s="19"/>
      <c r="AW1090" s="21"/>
    </row>
    <row r="1091" spans="45:49" ht="12.75">
      <c r="AS1091" s="19"/>
      <c r="AT1091" s="20"/>
      <c r="AU1091" s="19"/>
      <c r="AV1091" s="19"/>
      <c r="AW1091" s="21"/>
    </row>
    <row r="1092" spans="45:49" ht="12.75">
      <c r="AS1092" s="19"/>
      <c r="AT1092" s="20"/>
      <c r="AU1092" s="19"/>
      <c r="AV1092" s="19"/>
      <c r="AW1092" s="21"/>
    </row>
    <row r="1093" spans="45:49" ht="12.75">
      <c r="AS1093" s="19"/>
      <c r="AT1093" s="20"/>
      <c r="AU1093" s="19"/>
      <c r="AV1093" s="19"/>
      <c r="AW1093" s="21"/>
    </row>
    <row r="1094" spans="45:49" ht="12.75">
      <c r="AS1094" s="19"/>
      <c r="AT1094" s="20"/>
      <c r="AU1094" s="19"/>
      <c r="AV1094" s="19"/>
      <c r="AW1094" s="21"/>
    </row>
    <row r="1095" spans="45:49" ht="12.75">
      <c r="AS1095" s="19"/>
      <c r="AT1095" s="20"/>
      <c r="AU1095" s="19"/>
      <c r="AV1095" s="19"/>
      <c r="AW1095" s="21"/>
    </row>
    <row r="1096" spans="45:49" ht="12.75">
      <c r="AS1096" s="19"/>
      <c r="AT1096" s="20"/>
      <c r="AU1096" s="19"/>
      <c r="AV1096" s="19"/>
      <c r="AW1096" s="21"/>
    </row>
    <row r="1097" spans="45:49" ht="12.75">
      <c r="AS1097" s="19"/>
      <c r="AT1097" s="20"/>
      <c r="AU1097" s="19"/>
      <c r="AV1097" s="19"/>
      <c r="AW1097" s="21"/>
    </row>
    <row r="1098" ht="12.75">
      <c r="AW1098" s="87"/>
    </row>
    <row r="1099" spans="45:49" ht="12.75">
      <c r="AS1099" s="19"/>
      <c r="AT1099" s="20"/>
      <c r="AU1099" s="19"/>
      <c r="AV1099" s="19"/>
      <c r="AW1099" s="21"/>
    </row>
    <row r="1100" spans="45:49" ht="12.75">
      <c r="AS1100" s="19"/>
      <c r="AT1100" s="20"/>
      <c r="AU1100" s="19"/>
      <c r="AV1100" s="19"/>
      <c r="AW1100" s="21"/>
    </row>
    <row r="1101" spans="45:49" ht="12.75">
      <c r="AS1101" s="19"/>
      <c r="AT1101" s="20"/>
      <c r="AU1101" s="19"/>
      <c r="AV1101" s="19"/>
      <c r="AW1101" s="21"/>
    </row>
    <row r="1102" spans="45:49" ht="12.75">
      <c r="AS1102" s="19"/>
      <c r="AT1102" s="20"/>
      <c r="AU1102" s="19"/>
      <c r="AV1102" s="19"/>
      <c r="AW1102" s="21"/>
    </row>
    <row r="1103" spans="45:49" ht="12.75">
      <c r="AS1103" s="19"/>
      <c r="AT1103" s="20"/>
      <c r="AU1103" s="19"/>
      <c r="AV1103" s="19"/>
      <c r="AW1103" s="21"/>
    </row>
    <row r="1104" spans="45:49" ht="12.75">
      <c r="AS1104" s="19"/>
      <c r="AT1104" s="20"/>
      <c r="AU1104" s="19"/>
      <c r="AV1104" s="19"/>
      <c r="AW1104" s="21"/>
    </row>
    <row r="1105" spans="45:49" ht="12.75">
      <c r="AS1105" s="19"/>
      <c r="AT1105" s="20"/>
      <c r="AU1105" s="19"/>
      <c r="AV1105" s="19"/>
      <c r="AW1105" s="21"/>
    </row>
    <row r="1106" spans="45:49" ht="12.75">
      <c r="AS1106" s="19"/>
      <c r="AT1106" s="20"/>
      <c r="AU1106" s="19"/>
      <c r="AV1106" s="19"/>
      <c r="AW1106" s="21"/>
    </row>
    <row r="1107" spans="45:49" ht="12.75">
      <c r="AS1107" s="19"/>
      <c r="AT1107" s="20"/>
      <c r="AU1107" s="19"/>
      <c r="AV1107" s="19"/>
      <c r="AW1107" s="21"/>
    </row>
    <row r="1108" spans="45:49" ht="12.75">
      <c r="AS1108" s="19"/>
      <c r="AT1108" s="20"/>
      <c r="AU1108" s="19"/>
      <c r="AV1108" s="19"/>
      <c r="AW1108" s="21"/>
    </row>
    <row r="1109" spans="45:49" ht="12.75">
      <c r="AS1109" s="19"/>
      <c r="AT1109" s="20"/>
      <c r="AU1109" s="19"/>
      <c r="AV1109" s="19"/>
      <c r="AW1109" s="21"/>
    </row>
    <row r="1110" spans="45:49" ht="12.75">
      <c r="AS1110" s="19"/>
      <c r="AT1110" s="20"/>
      <c r="AU1110" s="19"/>
      <c r="AV1110" s="19"/>
      <c r="AW1110" s="21"/>
    </row>
    <row r="1111" spans="45:49" ht="12.75">
      <c r="AS1111" s="19"/>
      <c r="AT1111" s="20"/>
      <c r="AU1111" s="19"/>
      <c r="AV1111" s="19"/>
      <c r="AW1111" s="21"/>
    </row>
    <row r="1112" spans="45:49" ht="12.75">
      <c r="AS1112" s="19"/>
      <c r="AT1112" s="20"/>
      <c r="AU1112" s="19"/>
      <c r="AV1112" s="19"/>
      <c r="AW1112" s="21"/>
    </row>
    <row r="1113" ht="12.75">
      <c r="AW1113" s="87"/>
    </row>
    <row r="1114" spans="45:49" ht="12.75">
      <c r="AS1114" s="19"/>
      <c r="AT1114" s="20"/>
      <c r="AU1114" s="19"/>
      <c r="AV1114" s="19"/>
      <c r="AW1114" s="21"/>
    </row>
    <row r="1115" spans="45:49" ht="12.75">
      <c r="AS1115" s="19"/>
      <c r="AT1115" s="20"/>
      <c r="AU1115" s="19"/>
      <c r="AV1115" s="19"/>
      <c r="AW1115" s="21"/>
    </row>
    <row r="1116" spans="45:49" ht="12.75">
      <c r="AS1116" s="19"/>
      <c r="AT1116" s="20"/>
      <c r="AU1116" s="19"/>
      <c r="AV1116" s="19"/>
      <c r="AW1116" s="21"/>
    </row>
    <row r="1117" spans="45:49" ht="12.75">
      <c r="AS1117" s="19"/>
      <c r="AT1117" s="20"/>
      <c r="AU1117" s="19"/>
      <c r="AV1117" s="19"/>
      <c r="AW1117" s="21"/>
    </row>
    <row r="1118" spans="45:49" ht="12.75">
      <c r="AS1118" s="19"/>
      <c r="AT1118" s="20"/>
      <c r="AU1118" s="19"/>
      <c r="AV1118" s="19"/>
      <c r="AW1118" s="21"/>
    </row>
    <row r="1119" spans="45:49" ht="12.75">
      <c r="AS1119" s="19"/>
      <c r="AT1119" s="20"/>
      <c r="AU1119" s="19"/>
      <c r="AV1119" s="19"/>
      <c r="AW1119" s="21"/>
    </row>
    <row r="1120" spans="45:49" ht="12.75">
      <c r="AS1120" s="19"/>
      <c r="AT1120" s="20"/>
      <c r="AU1120" s="19"/>
      <c r="AV1120" s="19"/>
      <c r="AW1120" s="21"/>
    </row>
    <row r="1121" spans="45:49" ht="12.75">
      <c r="AS1121" s="19"/>
      <c r="AT1121" s="20"/>
      <c r="AU1121" s="19"/>
      <c r="AV1121" s="19"/>
      <c r="AW1121" s="21"/>
    </row>
    <row r="1122" spans="45:49" ht="12.75">
      <c r="AS1122" s="19"/>
      <c r="AT1122" s="20"/>
      <c r="AU1122" s="19"/>
      <c r="AV1122" s="19"/>
      <c r="AW1122" s="21"/>
    </row>
    <row r="1123" spans="45:49" ht="12.75">
      <c r="AS1123" s="19"/>
      <c r="AT1123" s="20"/>
      <c r="AU1123" s="19"/>
      <c r="AV1123" s="19"/>
      <c r="AW1123" s="21"/>
    </row>
    <row r="1124" spans="45:49" ht="12.75">
      <c r="AS1124" s="19"/>
      <c r="AT1124" s="20"/>
      <c r="AU1124" s="19"/>
      <c r="AV1124" s="19"/>
      <c r="AW1124" s="21"/>
    </row>
    <row r="1125" spans="45:49" ht="12.75">
      <c r="AS1125" s="19"/>
      <c r="AT1125" s="20"/>
      <c r="AU1125" s="19"/>
      <c r="AV1125" s="19"/>
      <c r="AW1125" s="21"/>
    </row>
    <row r="1126" spans="45:49" ht="12.75">
      <c r="AS1126" s="19"/>
      <c r="AT1126" s="20"/>
      <c r="AU1126" s="19"/>
      <c r="AV1126" s="19"/>
      <c r="AW1126" s="21"/>
    </row>
    <row r="1127" spans="45:49" ht="12.75">
      <c r="AS1127" s="19"/>
      <c r="AT1127" s="20"/>
      <c r="AU1127" s="19"/>
      <c r="AV1127" s="19"/>
      <c r="AW1127" s="21"/>
    </row>
    <row r="1128" spans="45:49" ht="12.75">
      <c r="AS1128" s="19"/>
      <c r="AT1128" s="20"/>
      <c r="AU1128" s="19"/>
      <c r="AV1128" s="19"/>
      <c r="AW1128" s="21"/>
    </row>
    <row r="1129" spans="45:49" ht="12.75">
      <c r="AS1129" s="19"/>
      <c r="AT1129" s="20"/>
      <c r="AU1129" s="19"/>
      <c r="AV1129" s="19"/>
      <c r="AW1129" s="21"/>
    </row>
    <row r="1130" spans="45:49" ht="12.75">
      <c r="AS1130" s="19"/>
      <c r="AT1130" s="20"/>
      <c r="AU1130" s="19"/>
      <c r="AV1130" s="19"/>
      <c r="AW1130" s="21"/>
    </row>
    <row r="1131" spans="45:49" ht="12.75">
      <c r="AS1131" s="19"/>
      <c r="AT1131" s="20"/>
      <c r="AU1131" s="19"/>
      <c r="AV1131" s="19"/>
      <c r="AW1131" s="21"/>
    </row>
    <row r="1132" ht="12.75">
      <c r="AW1132" s="87"/>
    </row>
    <row r="1133" spans="45:49" ht="12.75">
      <c r="AS1133" s="19"/>
      <c r="AT1133" s="20"/>
      <c r="AU1133" s="19"/>
      <c r="AV1133" s="19"/>
      <c r="AW1133" s="21"/>
    </row>
    <row r="1134" spans="45:49" ht="12.75">
      <c r="AS1134" s="19"/>
      <c r="AT1134" s="20"/>
      <c r="AU1134" s="19"/>
      <c r="AV1134" s="19"/>
      <c r="AW1134" s="21"/>
    </row>
    <row r="1135" spans="45:49" ht="12.75">
      <c r="AS1135" s="19"/>
      <c r="AT1135" s="20"/>
      <c r="AU1135" s="19"/>
      <c r="AV1135" s="19"/>
      <c r="AW1135" s="21"/>
    </row>
    <row r="1136" spans="45:49" ht="12.75">
      <c r="AS1136" s="19"/>
      <c r="AT1136" s="20"/>
      <c r="AU1136" s="19"/>
      <c r="AV1136" s="19"/>
      <c r="AW1136" s="21"/>
    </row>
    <row r="1137" ht="12.75">
      <c r="AW1137" s="87"/>
    </row>
    <row r="1138" spans="45:49" ht="12.75">
      <c r="AS1138" s="19"/>
      <c r="AT1138" s="20"/>
      <c r="AU1138" s="19"/>
      <c r="AV1138" s="19"/>
      <c r="AW1138" s="21"/>
    </row>
    <row r="1139" spans="45:49" ht="12.75">
      <c r="AS1139" s="19"/>
      <c r="AT1139" s="20"/>
      <c r="AU1139" s="19"/>
      <c r="AV1139" s="19"/>
      <c r="AW1139" s="21"/>
    </row>
    <row r="1140" spans="45:49" ht="12.75">
      <c r="AS1140" s="19"/>
      <c r="AT1140" s="20"/>
      <c r="AU1140" s="19"/>
      <c r="AV1140" s="19"/>
      <c r="AW1140" s="21"/>
    </row>
    <row r="1141" spans="45:49" ht="12.75">
      <c r="AS1141" s="19"/>
      <c r="AT1141" s="20"/>
      <c r="AU1141" s="19"/>
      <c r="AV1141" s="19"/>
      <c r="AW1141" s="21"/>
    </row>
    <row r="1142" spans="45:49" ht="12.75">
      <c r="AS1142" s="19"/>
      <c r="AT1142" s="20"/>
      <c r="AU1142" s="19"/>
      <c r="AV1142" s="19"/>
      <c r="AW1142" s="21"/>
    </row>
    <row r="1143" spans="45:49" ht="12.75">
      <c r="AS1143" s="19"/>
      <c r="AT1143" s="20"/>
      <c r="AU1143" s="19"/>
      <c r="AV1143" s="19"/>
      <c r="AW1143" s="21"/>
    </row>
    <row r="1144" spans="45:49" ht="12.75">
      <c r="AS1144" s="19"/>
      <c r="AT1144" s="20"/>
      <c r="AU1144" s="19"/>
      <c r="AV1144" s="19"/>
      <c r="AW1144" s="21"/>
    </row>
    <row r="1145" spans="45:49" ht="12.75">
      <c r="AS1145" s="19"/>
      <c r="AT1145" s="20"/>
      <c r="AU1145" s="19"/>
      <c r="AV1145" s="19"/>
      <c r="AW1145" s="21"/>
    </row>
    <row r="1146" spans="45:49" ht="12.75">
      <c r="AS1146" s="19"/>
      <c r="AT1146" s="20"/>
      <c r="AU1146" s="19"/>
      <c r="AV1146" s="19"/>
      <c r="AW1146" s="21"/>
    </row>
    <row r="1147" ht="12.75">
      <c r="AW1147" s="87"/>
    </row>
    <row r="1148" spans="45:49" ht="12.75">
      <c r="AS1148" s="19"/>
      <c r="AT1148" s="20"/>
      <c r="AU1148" s="19"/>
      <c r="AV1148" s="19"/>
      <c r="AW1148" s="21"/>
    </row>
    <row r="1149" spans="45:49" ht="12.75">
      <c r="AS1149" s="19"/>
      <c r="AT1149" s="20"/>
      <c r="AU1149" s="19"/>
      <c r="AV1149" s="19"/>
      <c r="AW1149" s="21"/>
    </row>
    <row r="1150" spans="45:49" ht="12.75">
      <c r="AS1150" s="19"/>
      <c r="AT1150" s="20"/>
      <c r="AU1150" s="19"/>
      <c r="AV1150" s="19"/>
      <c r="AW1150" s="21"/>
    </row>
    <row r="1151" spans="45:49" ht="12.75">
      <c r="AS1151" s="19"/>
      <c r="AT1151" s="20"/>
      <c r="AU1151" s="19"/>
      <c r="AV1151" s="19"/>
      <c r="AW1151" s="21"/>
    </row>
    <row r="1152" spans="45:49" ht="12.75">
      <c r="AS1152" s="19"/>
      <c r="AT1152" s="20"/>
      <c r="AU1152" s="19"/>
      <c r="AV1152" s="19"/>
      <c r="AW1152" s="21"/>
    </row>
    <row r="1153" spans="45:49" ht="12.75">
      <c r="AS1153" s="19"/>
      <c r="AT1153" s="20"/>
      <c r="AU1153" s="19"/>
      <c r="AV1153" s="19"/>
      <c r="AW1153" s="21"/>
    </row>
    <row r="1154" spans="45:49" ht="12.75">
      <c r="AS1154" s="19"/>
      <c r="AT1154" s="20"/>
      <c r="AU1154" s="19"/>
      <c r="AV1154" s="19"/>
      <c r="AW1154" s="21"/>
    </row>
    <row r="1155" spans="45:49" ht="12.75">
      <c r="AS1155" s="19"/>
      <c r="AT1155" s="20"/>
      <c r="AU1155" s="19"/>
      <c r="AV1155" s="19"/>
      <c r="AW1155" s="21"/>
    </row>
    <row r="1156" spans="45:49" ht="12.75">
      <c r="AS1156" s="19"/>
      <c r="AT1156" s="20"/>
      <c r="AU1156" s="19"/>
      <c r="AV1156" s="19"/>
      <c r="AW1156" s="21"/>
    </row>
    <row r="1157" spans="45:49" ht="12.75">
      <c r="AS1157" s="19"/>
      <c r="AT1157" s="20"/>
      <c r="AU1157" s="19"/>
      <c r="AV1157" s="19"/>
      <c r="AW1157" s="21"/>
    </row>
    <row r="1158" spans="45:49" ht="12.75">
      <c r="AS1158" s="19"/>
      <c r="AT1158" s="20"/>
      <c r="AU1158" s="19"/>
      <c r="AV1158" s="19"/>
      <c r="AW1158" s="21"/>
    </row>
    <row r="1159" spans="45:49" ht="12.75">
      <c r="AS1159" s="19"/>
      <c r="AT1159" s="20"/>
      <c r="AU1159" s="19"/>
      <c r="AV1159" s="19"/>
      <c r="AW1159" s="21"/>
    </row>
    <row r="1160" spans="45:49" ht="12.75">
      <c r="AS1160" s="19"/>
      <c r="AT1160" s="20"/>
      <c r="AU1160" s="19"/>
      <c r="AV1160" s="19"/>
      <c r="AW1160" s="21"/>
    </row>
    <row r="1161" spans="45:49" ht="12.75">
      <c r="AS1161" s="19"/>
      <c r="AT1161" s="20"/>
      <c r="AU1161" s="19"/>
      <c r="AV1161" s="19"/>
      <c r="AW1161" s="21"/>
    </row>
    <row r="1162" spans="45:49" ht="12.75">
      <c r="AS1162" s="19"/>
      <c r="AT1162" s="20"/>
      <c r="AU1162" s="19"/>
      <c r="AV1162" s="19"/>
      <c r="AW1162" s="21"/>
    </row>
    <row r="1163" spans="45:49" ht="12.75">
      <c r="AS1163" s="19"/>
      <c r="AT1163" s="20"/>
      <c r="AU1163" s="19"/>
      <c r="AV1163" s="19"/>
      <c r="AW1163" s="21"/>
    </row>
    <row r="1164" spans="45:49" ht="12.75">
      <c r="AS1164" s="19"/>
      <c r="AT1164" s="20"/>
      <c r="AU1164" s="19"/>
      <c r="AV1164" s="19"/>
      <c r="AW1164" s="21"/>
    </row>
    <row r="1165" spans="45:49" ht="12.75">
      <c r="AS1165" s="19"/>
      <c r="AT1165" s="20"/>
      <c r="AU1165" s="19"/>
      <c r="AV1165" s="19"/>
      <c r="AW1165" s="21"/>
    </row>
    <row r="1166" ht="12.75">
      <c r="AW1166" s="87"/>
    </row>
    <row r="1167" spans="45:49" ht="12.75">
      <c r="AS1167" s="19"/>
      <c r="AT1167" s="20"/>
      <c r="AU1167" s="19"/>
      <c r="AV1167" s="19"/>
      <c r="AW1167" s="21"/>
    </row>
    <row r="1168" spans="45:49" ht="12.75">
      <c r="AS1168" s="19"/>
      <c r="AT1168" s="20"/>
      <c r="AU1168" s="19"/>
      <c r="AV1168" s="19"/>
      <c r="AW1168" s="21"/>
    </row>
    <row r="1169" spans="45:49" ht="12.75">
      <c r="AS1169" s="19"/>
      <c r="AT1169" s="20"/>
      <c r="AU1169" s="19"/>
      <c r="AV1169" s="19"/>
      <c r="AW1169" s="21"/>
    </row>
    <row r="1170" spans="45:49" ht="12.75">
      <c r="AS1170" s="19"/>
      <c r="AT1170" s="20"/>
      <c r="AU1170" s="19"/>
      <c r="AV1170" s="19"/>
      <c r="AW1170" s="21"/>
    </row>
    <row r="1171" spans="45:49" ht="12.75">
      <c r="AS1171" s="19"/>
      <c r="AT1171" s="20"/>
      <c r="AU1171" s="19"/>
      <c r="AV1171" s="19"/>
      <c r="AW1171" s="21"/>
    </row>
    <row r="1172" spans="45:49" ht="12.75">
      <c r="AS1172" s="19"/>
      <c r="AT1172" s="20"/>
      <c r="AU1172" s="19"/>
      <c r="AV1172" s="19"/>
      <c r="AW1172" s="21"/>
    </row>
    <row r="1173" spans="45:49" ht="12.75">
      <c r="AS1173" s="19"/>
      <c r="AT1173" s="20"/>
      <c r="AU1173" s="19"/>
      <c r="AV1173" s="19"/>
      <c r="AW1173" s="21"/>
    </row>
    <row r="1174" spans="45:49" ht="12.75">
      <c r="AS1174" s="19"/>
      <c r="AT1174" s="20"/>
      <c r="AU1174" s="19"/>
      <c r="AV1174" s="19"/>
      <c r="AW1174" s="21"/>
    </row>
    <row r="1175" spans="45:49" ht="12.75">
      <c r="AS1175" s="19"/>
      <c r="AT1175" s="20"/>
      <c r="AU1175" s="19"/>
      <c r="AV1175" s="19"/>
      <c r="AW1175" s="21"/>
    </row>
    <row r="1176" spans="45:49" ht="12.75">
      <c r="AS1176" s="19"/>
      <c r="AT1176" s="20"/>
      <c r="AU1176" s="19"/>
      <c r="AV1176" s="19"/>
      <c r="AW1176" s="21"/>
    </row>
    <row r="1177" spans="45:49" ht="12.75">
      <c r="AS1177" s="19"/>
      <c r="AT1177" s="20"/>
      <c r="AU1177" s="19"/>
      <c r="AV1177" s="19"/>
      <c r="AW1177" s="21"/>
    </row>
    <row r="1178" spans="45:49" ht="12.75">
      <c r="AS1178" s="19"/>
      <c r="AT1178" s="20"/>
      <c r="AU1178" s="19"/>
      <c r="AV1178" s="19"/>
      <c r="AW1178" s="21"/>
    </row>
    <row r="1179" spans="45:49" ht="12.75">
      <c r="AS1179" s="19"/>
      <c r="AT1179" s="20"/>
      <c r="AU1179" s="19"/>
      <c r="AV1179" s="19"/>
      <c r="AW1179" s="21"/>
    </row>
    <row r="1180" ht="12.75">
      <c r="AW1180" s="87"/>
    </row>
    <row r="1181" spans="45:49" ht="12.75">
      <c r="AS1181" s="19"/>
      <c r="AT1181" s="20"/>
      <c r="AU1181" s="19"/>
      <c r="AV1181" s="19"/>
      <c r="AW1181" s="21"/>
    </row>
    <row r="1182" spans="45:49" ht="12.75">
      <c r="AS1182" s="19"/>
      <c r="AT1182" s="20"/>
      <c r="AU1182" s="19"/>
      <c r="AV1182" s="19"/>
      <c r="AW1182" s="21"/>
    </row>
    <row r="1183" ht="12.75">
      <c r="AW1183" s="87"/>
    </row>
    <row r="1184" spans="45:49" ht="12.75">
      <c r="AS1184" s="19"/>
      <c r="AT1184" s="20"/>
      <c r="AU1184" s="19"/>
      <c r="AV1184" s="19"/>
      <c r="AW1184" s="21"/>
    </row>
    <row r="1185" spans="45:49" ht="12.75">
      <c r="AS1185" s="19"/>
      <c r="AT1185" s="20"/>
      <c r="AU1185" s="19"/>
      <c r="AV1185" s="19"/>
      <c r="AW1185" s="21"/>
    </row>
    <row r="1186" spans="45:49" ht="12.75">
      <c r="AS1186" s="19"/>
      <c r="AT1186" s="20"/>
      <c r="AU1186" s="19"/>
      <c r="AV1186" s="19"/>
      <c r="AW1186" s="21"/>
    </row>
    <row r="1187" ht="12.75">
      <c r="AW1187" s="87"/>
    </row>
    <row r="1188" spans="45:49" ht="12.75">
      <c r="AS1188" s="19"/>
      <c r="AT1188" s="20"/>
      <c r="AU1188" s="19"/>
      <c r="AV1188" s="19"/>
      <c r="AW1188" s="21"/>
    </row>
    <row r="1189" spans="45:49" ht="12.75">
      <c r="AS1189" s="19"/>
      <c r="AT1189" s="20"/>
      <c r="AU1189" s="19"/>
      <c r="AV1189" s="19"/>
      <c r="AW1189" s="21"/>
    </row>
    <row r="1190" spans="45:49" ht="12.75">
      <c r="AS1190" s="19"/>
      <c r="AT1190" s="20"/>
      <c r="AU1190" s="19"/>
      <c r="AV1190" s="19"/>
      <c r="AW1190" s="21"/>
    </row>
    <row r="1191" spans="45:49" ht="12.75">
      <c r="AS1191" s="19"/>
      <c r="AT1191" s="20"/>
      <c r="AU1191" s="19"/>
      <c r="AV1191" s="19"/>
      <c r="AW1191" s="21"/>
    </row>
    <row r="1192" spans="45:49" ht="12.75">
      <c r="AS1192" s="19"/>
      <c r="AT1192" s="20"/>
      <c r="AU1192" s="19"/>
      <c r="AV1192" s="19"/>
      <c r="AW1192" s="21"/>
    </row>
    <row r="1193" spans="45:49" ht="12.75">
      <c r="AS1193" s="19"/>
      <c r="AT1193" s="20"/>
      <c r="AU1193" s="19"/>
      <c r="AV1193" s="19"/>
      <c r="AW1193" s="21"/>
    </row>
    <row r="1194" spans="45:49" ht="12.75">
      <c r="AS1194" s="19"/>
      <c r="AT1194" s="20"/>
      <c r="AU1194" s="19"/>
      <c r="AV1194" s="19"/>
      <c r="AW1194" s="21"/>
    </row>
    <row r="1195" spans="45:49" ht="12.75">
      <c r="AS1195" s="19"/>
      <c r="AT1195" s="20"/>
      <c r="AU1195" s="19"/>
      <c r="AV1195" s="19"/>
      <c r="AW1195" s="21"/>
    </row>
    <row r="1196" spans="45:49" ht="12.75">
      <c r="AS1196" s="19"/>
      <c r="AT1196" s="20"/>
      <c r="AU1196" s="19"/>
      <c r="AV1196" s="19"/>
      <c r="AW1196" s="21"/>
    </row>
    <row r="1197" spans="45:49" ht="12.75">
      <c r="AS1197" s="19"/>
      <c r="AT1197" s="20"/>
      <c r="AU1197" s="19"/>
      <c r="AV1197" s="19"/>
      <c r="AW1197" s="21"/>
    </row>
    <row r="1198" spans="45:49" ht="12.75">
      <c r="AS1198" s="19"/>
      <c r="AT1198" s="20"/>
      <c r="AU1198" s="19"/>
      <c r="AV1198" s="19"/>
      <c r="AW1198" s="21"/>
    </row>
    <row r="1199" spans="45:49" ht="12.75">
      <c r="AS1199" s="19"/>
      <c r="AT1199" s="20"/>
      <c r="AU1199" s="19"/>
      <c r="AV1199" s="19"/>
      <c r="AW1199" s="21"/>
    </row>
    <row r="1200" spans="45:49" ht="12.75">
      <c r="AS1200" s="19"/>
      <c r="AT1200" s="20"/>
      <c r="AU1200" s="19"/>
      <c r="AV1200" s="19"/>
      <c r="AW1200" s="21"/>
    </row>
    <row r="1201" spans="45:49" ht="12.75">
      <c r="AS1201" s="19"/>
      <c r="AT1201" s="20"/>
      <c r="AU1201" s="19"/>
      <c r="AV1201" s="19"/>
      <c r="AW1201" s="21"/>
    </row>
    <row r="1202" spans="45:49" ht="12.75">
      <c r="AS1202" s="19"/>
      <c r="AT1202" s="20"/>
      <c r="AU1202" s="19"/>
      <c r="AV1202" s="19"/>
      <c r="AW1202" s="21"/>
    </row>
    <row r="1203" spans="45:49" ht="12.75">
      <c r="AS1203" s="19"/>
      <c r="AT1203" s="20"/>
      <c r="AU1203" s="19"/>
      <c r="AV1203" s="19"/>
      <c r="AW1203" s="21"/>
    </row>
    <row r="1204" spans="45:49" ht="12.75">
      <c r="AS1204" s="19"/>
      <c r="AT1204" s="20"/>
      <c r="AU1204" s="19"/>
      <c r="AV1204" s="19"/>
      <c r="AW1204" s="21"/>
    </row>
    <row r="1205" spans="45:49" ht="12.75">
      <c r="AS1205" s="19"/>
      <c r="AT1205" s="20"/>
      <c r="AU1205" s="19"/>
      <c r="AV1205" s="19"/>
      <c r="AW1205" s="21"/>
    </row>
    <row r="1206" spans="45:49" ht="12.75">
      <c r="AS1206" s="19"/>
      <c r="AT1206" s="20"/>
      <c r="AU1206" s="19"/>
      <c r="AV1206" s="19"/>
      <c r="AW1206" s="21"/>
    </row>
    <row r="1207" spans="45:49" ht="12.75">
      <c r="AS1207" s="19"/>
      <c r="AT1207" s="20"/>
      <c r="AU1207" s="19"/>
      <c r="AV1207" s="19"/>
      <c r="AW1207" s="21"/>
    </row>
    <row r="1208" spans="45:49" ht="12.75">
      <c r="AS1208" s="19"/>
      <c r="AT1208" s="20"/>
      <c r="AU1208" s="19"/>
      <c r="AV1208" s="19"/>
      <c r="AW1208" s="21"/>
    </row>
    <row r="1209" spans="45:49" ht="12.75">
      <c r="AS1209" s="19"/>
      <c r="AT1209" s="20"/>
      <c r="AU1209" s="19"/>
      <c r="AV1209" s="19"/>
      <c r="AW1209" s="21"/>
    </row>
    <row r="1210" spans="45:49" ht="12.75">
      <c r="AS1210" s="19"/>
      <c r="AT1210" s="20"/>
      <c r="AU1210" s="19"/>
      <c r="AV1210" s="19"/>
      <c r="AW1210" s="21"/>
    </row>
    <row r="1211" spans="45:49" ht="12.75">
      <c r="AS1211" s="19"/>
      <c r="AT1211" s="20"/>
      <c r="AU1211" s="19"/>
      <c r="AV1211" s="19"/>
      <c r="AW1211" s="21"/>
    </row>
    <row r="1212" spans="45:49" ht="12.75">
      <c r="AS1212" s="19"/>
      <c r="AT1212" s="20"/>
      <c r="AU1212" s="19"/>
      <c r="AV1212" s="19"/>
      <c r="AW1212" s="21"/>
    </row>
    <row r="1213" spans="45:49" ht="12.75">
      <c r="AS1213" s="19"/>
      <c r="AT1213" s="20"/>
      <c r="AU1213" s="19"/>
      <c r="AV1213" s="19"/>
      <c r="AW1213" s="21"/>
    </row>
    <row r="1214" spans="45:49" ht="12.75">
      <c r="AS1214" s="19"/>
      <c r="AT1214" s="20"/>
      <c r="AU1214" s="19"/>
      <c r="AV1214" s="19"/>
      <c r="AW1214" s="21"/>
    </row>
    <row r="1215" ht="12.75">
      <c r="AW1215" s="87"/>
    </row>
    <row r="1216" ht="12.75">
      <c r="AW1216" s="87"/>
    </row>
    <row r="1217" spans="45:49" ht="12.75">
      <c r="AS1217" s="19"/>
      <c r="AT1217" s="20"/>
      <c r="AU1217" s="19"/>
      <c r="AV1217" s="19"/>
      <c r="AW1217" s="21"/>
    </row>
    <row r="1218" spans="45:49" ht="12.75">
      <c r="AS1218" s="19"/>
      <c r="AT1218" s="20"/>
      <c r="AU1218" s="19"/>
      <c r="AV1218" s="19"/>
      <c r="AW1218" s="21"/>
    </row>
    <row r="1219" spans="45:49" ht="12.75">
      <c r="AS1219" s="19"/>
      <c r="AT1219" s="20"/>
      <c r="AU1219" s="19"/>
      <c r="AV1219" s="19"/>
      <c r="AW1219" s="21"/>
    </row>
    <row r="1220" spans="45:49" ht="12.75">
      <c r="AS1220" s="19"/>
      <c r="AT1220" s="20"/>
      <c r="AU1220" s="19"/>
      <c r="AV1220" s="19"/>
      <c r="AW1220" s="21"/>
    </row>
    <row r="1221" spans="45:49" ht="12.75">
      <c r="AS1221" s="19"/>
      <c r="AT1221" s="20"/>
      <c r="AU1221" s="19"/>
      <c r="AV1221" s="19"/>
      <c r="AW1221" s="21"/>
    </row>
    <row r="1222" spans="45:49" ht="12.75">
      <c r="AS1222" s="19"/>
      <c r="AT1222" s="20"/>
      <c r="AU1222" s="19"/>
      <c r="AV1222" s="19"/>
      <c r="AW1222" s="21"/>
    </row>
    <row r="1223" spans="45:49" ht="12.75">
      <c r="AS1223" s="19"/>
      <c r="AT1223" s="20"/>
      <c r="AU1223" s="19"/>
      <c r="AV1223" s="19"/>
      <c r="AW1223" s="21"/>
    </row>
    <row r="1224" spans="45:49" ht="12.75">
      <c r="AS1224" s="19"/>
      <c r="AT1224" s="20"/>
      <c r="AU1224" s="19"/>
      <c r="AV1224" s="19"/>
      <c r="AW1224" s="21"/>
    </row>
    <row r="1225" spans="45:49" ht="12.75">
      <c r="AS1225" s="19"/>
      <c r="AT1225" s="20"/>
      <c r="AU1225" s="19"/>
      <c r="AV1225" s="19"/>
      <c r="AW1225" s="21"/>
    </row>
    <row r="1226" spans="45:49" ht="12.75">
      <c r="AS1226" s="19"/>
      <c r="AT1226" s="20"/>
      <c r="AU1226" s="19"/>
      <c r="AV1226" s="19"/>
      <c r="AW1226" s="21"/>
    </row>
    <row r="1227" spans="45:49" ht="12.75">
      <c r="AS1227" s="19"/>
      <c r="AT1227" s="20"/>
      <c r="AU1227" s="19"/>
      <c r="AV1227" s="19"/>
      <c r="AW1227" s="21"/>
    </row>
    <row r="1228" spans="45:49" ht="12.75">
      <c r="AS1228" s="19"/>
      <c r="AT1228" s="20"/>
      <c r="AU1228" s="19"/>
      <c r="AV1228" s="19"/>
      <c r="AW1228" s="21"/>
    </row>
    <row r="1229" spans="45:49" ht="12.75">
      <c r="AS1229" s="19"/>
      <c r="AT1229" s="20"/>
      <c r="AU1229" s="19"/>
      <c r="AV1229" s="19"/>
      <c r="AW1229" s="21"/>
    </row>
    <row r="1230" spans="45:49" ht="12.75">
      <c r="AS1230" s="19"/>
      <c r="AT1230" s="20"/>
      <c r="AU1230" s="19"/>
      <c r="AV1230" s="19"/>
      <c r="AW1230" s="21"/>
    </row>
    <row r="1231" spans="45:49" ht="12.75">
      <c r="AS1231" s="19"/>
      <c r="AT1231" s="20"/>
      <c r="AU1231" s="19"/>
      <c r="AV1231" s="19"/>
      <c r="AW1231" s="21"/>
    </row>
    <row r="1232" spans="45:49" ht="12.75">
      <c r="AS1232" s="19"/>
      <c r="AT1232" s="20"/>
      <c r="AU1232" s="19"/>
      <c r="AV1232" s="19"/>
      <c r="AW1232" s="21"/>
    </row>
    <row r="1233" spans="45:49" ht="12.75">
      <c r="AS1233" s="19"/>
      <c r="AT1233" s="20"/>
      <c r="AU1233" s="19"/>
      <c r="AV1233" s="19"/>
      <c r="AW1233" s="21"/>
    </row>
    <row r="1234" spans="45:49" ht="12.75">
      <c r="AS1234" s="19"/>
      <c r="AT1234" s="20"/>
      <c r="AU1234" s="19"/>
      <c r="AV1234" s="19"/>
      <c r="AW1234" s="21"/>
    </row>
    <row r="1235" spans="45:49" ht="12.75">
      <c r="AS1235" s="19"/>
      <c r="AT1235" s="20"/>
      <c r="AU1235" s="19"/>
      <c r="AV1235" s="19"/>
      <c r="AW1235" s="21"/>
    </row>
    <row r="1236" spans="45:49" ht="12.75">
      <c r="AS1236" s="19"/>
      <c r="AT1236" s="20"/>
      <c r="AU1236" s="19"/>
      <c r="AV1236" s="19"/>
      <c r="AW1236" s="21"/>
    </row>
    <row r="1237" spans="45:49" ht="12.75">
      <c r="AS1237" s="19"/>
      <c r="AT1237" s="20"/>
      <c r="AU1237" s="19"/>
      <c r="AV1237" s="19"/>
      <c r="AW1237" s="21"/>
    </row>
    <row r="1238" ht="12.75">
      <c r="AW1238" s="87"/>
    </row>
    <row r="1239" spans="45:49" ht="12.75">
      <c r="AS1239" s="19"/>
      <c r="AT1239" s="20"/>
      <c r="AU1239" s="19"/>
      <c r="AV1239" s="19"/>
      <c r="AW1239" s="21"/>
    </row>
    <row r="1240" spans="45:49" ht="12.75">
      <c r="AS1240" s="19"/>
      <c r="AT1240" s="20"/>
      <c r="AU1240" s="19"/>
      <c r="AV1240" s="19"/>
      <c r="AW1240" s="21"/>
    </row>
    <row r="1241" spans="45:49" ht="12.75">
      <c r="AS1241" s="19"/>
      <c r="AT1241" s="20"/>
      <c r="AU1241" s="19"/>
      <c r="AV1241" s="19"/>
      <c r="AW1241" s="21"/>
    </row>
    <row r="1242" spans="45:49" ht="12.75">
      <c r="AS1242" s="19"/>
      <c r="AT1242" s="20"/>
      <c r="AU1242" s="19"/>
      <c r="AV1242" s="19"/>
      <c r="AW1242" s="21"/>
    </row>
    <row r="1243" spans="45:49" ht="12.75">
      <c r="AS1243" s="19"/>
      <c r="AT1243" s="20"/>
      <c r="AU1243" s="19"/>
      <c r="AV1243" s="19"/>
      <c r="AW1243" s="21"/>
    </row>
    <row r="1244" spans="45:49" ht="12.75">
      <c r="AS1244" s="19"/>
      <c r="AT1244" s="20"/>
      <c r="AU1244" s="19"/>
      <c r="AV1244" s="19"/>
      <c r="AW1244" s="21"/>
    </row>
    <row r="1245" spans="45:49" ht="12.75">
      <c r="AS1245" s="19"/>
      <c r="AT1245" s="20"/>
      <c r="AU1245" s="19"/>
      <c r="AV1245" s="19"/>
      <c r="AW1245" s="21"/>
    </row>
    <row r="1246" spans="45:49" ht="12.75">
      <c r="AS1246" s="19"/>
      <c r="AT1246" s="20"/>
      <c r="AU1246" s="19"/>
      <c r="AV1246" s="19"/>
      <c r="AW1246" s="21"/>
    </row>
    <row r="1247" spans="45:49" ht="12.75">
      <c r="AS1247" s="19"/>
      <c r="AT1247" s="20"/>
      <c r="AU1247" s="19"/>
      <c r="AV1247" s="19"/>
      <c r="AW1247" s="21"/>
    </row>
    <row r="1248" spans="45:49" ht="12.75">
      <c r="AS1248" s="19"/>
      <c r="AT1248" s="20"/>
      <c r="AU1248" s="19"/>
      <c r="AV1248" s="19"/>
      <c r="AW1248" s="21"/>
    </row>
    <row r="1249" spans="45:49" ht="12.75">
      <c r="AS1249" s="19"/>
      <c r="AT1249" s="20"/>
      <c r="AU1249" s="19"/>
      <c r="AV1249" s="19"/>
      <c r="AW1249" s="21"/>
    </row>
    <row r="1250" spans="45:49" ht="12.75">
      <c r="AS1250" s="19"/>
      <c r="AT1250" s="20"/>
      <c r="AU1250" s="19"/>
      <c r="AV1250" s="19"/>
      <c r="AW1250" s="21"/>
    </row>
    <row r="1251" spans="45:49" ht="12.75">
      <c r="AS1251" s="19"/>
      <c r="AT1251" s="20"/>
      <c r="AU1251" s="19"/>
      <c r="AV1251" s="19"/>
      <c r="AW1251" s="21"/>
    </row>
    <row r="1252" spans="45:49" ht="12.75">
      <c r="AS1252" s="19"/>
      <c r="AT1252" s="20"/>
      <c r="AU1252" s="19"/>
      <c r="AV1252" s="19"/>
      <c r="AW1252" s="21"/>
    </row>
    <row r="1253" spans="45:49" ht="12.75">
      <c r="AS1253" s="19"/>
      <c r="AT1253" s="20"/>
      <c r="AU1253" s="19"/>
      <c r="AV1253" s="19"/>
      <c r="AW1253" s="21"/>
    </row>
    <row r="1254" spans="45:49" ht="12.75">
      <c r="AS1254" s="19"/>
      <c r="AT1254" s="20"/>
      <c r="AU1254" s="19"/>
      <c r="AV1254" s="19"/>
      <c r="AW1254" s="21"/>
    </row>
    <row r="1255" spans="45:49" ht="12.75">
      <c r="AS1255" s="19"/>
      <c r="AT1255" s="20"/>
      <c r="AU1255" s="19"/>
      <c r="AV1255" s="19"/>
      <c r="AW1255" s="21"/>
    </row>
  </sheetData>
  <sheetProtection/>
  <mergeCells count="91">
    <mergeCell ref="F1:Q2"/>
    <mergeCell ref="F3:P3"/>
    <mergeCell ref="A5:H5"/>
    <mergeCell ref="J5:P5"/>
    <mergeCell ref="R5:T5"/>
    <mergeCell ref="J7:P7"/>
    <mergeCell ref="R7:T7"/>
    <mergeCell ref="S8:T8"/>
    <mergeCell ref="A9:P9"/>
    <mergeCell ref="S9:T9"/>
    <mergeCell ref="AZ10:BB10"/>
    <mergeCell ref="A11:H11"/>
    <mergeCell ref="J11:P11"/>
    <mergeCell ref="R11:U11"/>
    <mergeCell ref="R12:U12"/>
    <mergeCell ref="E13:O13"/>
    <mergeCell ref="C14:P14"/>
    <mergeCell ref="A15:Q16"/>
    <mergeCell ref="R15:V16"/>
    <mergeCell ref="V17:V43"/>
    <mergeCell ref="J31:N31"/>
    <mergeCell ref="O31:P31"/>
    <mergeCell ref="J32:N32"/>
    <mergeCell ref="O32:P32"/>
    <mergeCell ref="AZ17:BA17"/>
    <mergeCell ref="B18:G18"/>
    <mergeCell ref="J19:N19"/>
    <mergeCell ref="O19:P19"/>
    <mergeCell ref="J20:N20"/>
    <mergeCell ref="O20:P20"/>
    <mergeCell ref="BB21:BR21"/>
    <mergeCell ref="J22:N22"/>
    <mergeCell ref="O22:P22"/>
    <mergeCell ref="J24:N24"/>
    <mergeCell ref="O24:P24"/>
    <mergeCell ref="J26:N26"/>
    <mergeCell ref="O26:P26"/>
    <mergeCell ref="BC26:BH26"/>
    <mergeCell ref="AS27:AW27"/>
    <mergeCell ref="J28:N28"/>
    <mergeCell ref="O28:P28"/>
    <mergeCell ref="AS28:AW28"/>
    <mergeCell ref="J29:N29"/>
    <mergeCell ref="O29:P29"/>
    <mergeCell ref="J34:N34"/>
    <mergeCell ref="O34:P34"/>
    <mergeCell ref="J35:N35"/>
    <mergeCell ref="O35:P35"/>
    <mergeCell ref="J37:N37"/>
    <mergeCell ref="O37:P37"/>
    <mergeCell ref="J38:N38"/>
    <mergeCell ref="O38:P38"/>
    <mergeCell ref="J40:N40"/>
    <mergeCell ref="O40:P40"/>
    <mergeCell ref="J41:N41"/>
    <mergeCell ref="O41:P41"/>
    <mergeCell ref="J43:N43"/>
    <mergeCell ref="O43:P43"/>
    <mergeCell ref="J44:N44"/>
    <mergeCell ref="O44:P44"/>
    <mergeCell ref="V44:V62"/>
    <mergeCell ref="J46:N46"/>
    <mergeCell ref="O46:P46"/>
    <mergeCell ref="J47:N47"/>
    <mergeCell ref="O47:P47"/>
    <mergeCell ref="J49:N49"/>
    <mergeCell ref="O49:P49"/>
    <mergeCell ref="J50:N50"/>
    <mergeCell ref="O50:P50"/>
    <mergeCell ref="J52:N52"/>
    <mergeCell ref="O52:P52"/>
    <mergeCell ref="J53:N53"/>
    <mergeCell ref="O53:P53"/>
    <mergeCell ref="J55:N55"/>
    <mergeCell ref="O55:P55"/>
    <mergeCell ref="J56:N56"/>
    <mergeCell ref="O56:P56"/>
    <mergeCell ref="J58:N58"/>
    <mergeCell ref="O58:P58"/>
    <mergeCell ref="J59:N59"/>
    <mergeCell ref="O59:P59"/>
    <mergeCell ref="J61:N61"/>
    <mergeCell ref="O61:P61"/>
    <mergeCell ref="J62:N62"/>
    <mergeCell ref="O62:P62"/>
    <mergeCell ref="A64:N64"/>
    <mergeCell ref="O64:R65"/>
    <mergeCell ref="S64:T65"/>
    <mergeCell ref="F65:L65"/>
    <mergeCell ref="O66:V67"/>
    <mergeCell ref="L68:S68"/>
  </mergeCells>
  <dataValidations count="5">
    <dataValidation type="list" allowBlank="1" showInputMessage="1" showErrorMessage="1" sqref="R11:U11">
      <formula1>$AB$1:$AB$24</formula1>
    </dataValidation>
    <dataValidation type="list" allowBlank="1" showErrorMessage="1" errorTitle="Invalid Selection" error="You are not eligible to enter this Event." sqref="T18:T62">
      <formula1>$Z18</formula1>
    </dataValidation>
    <dataValidation type="list" allowBlank="1" showInputMessage="1" showErrorMessage="1" sqref="R9">
      <formula1>"F,M"</formula1>
    </dataValidation>
    <dataValidation type="list" allowBlank="1" showInputMessage="1" showErrorMessage="1" sqref="Q43:Q44 Q61:Q63 U13 Q52:Q53 Q19:Q20 Q40:Q41 Q46:Q47 Q49:Q50 Q22 Q34:Q35 Q31:Q32 Q28:Q29 Q24 Q26 Q37:Q38 Q13:Q14 Q55:Q56 Q58:Q59">
      <formula1>"Y"</formula1>
    </dataValidation>
    <dataValidation type="list" allowBlank="1" showInputMessage="1" showErrorMessage="1" sqref="AL1">
      <formula1>"M,F"</formula1>
    </dataValidation>
  </dataValidations>
  <printOptions horizontalCentered="1"/>
  <pageMargins left="0.15748031496062992" right="0.15748031496062992" top="0.35433070866141736" bottom="0.15748031496062992" header="0.11811023622047245" footer="0.11811023622047245"/>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Connell Family</dc:creator>
  <cp:keywords/>
  <dc:description/>
  <cp:lastModifiedBy>TTNZ</cp:lastModifiedBy>
  <cp:lastPrinted>2018-04-15T23:45:23Z</cp:lastPrinted>
  <dcterms:created xsi:type="dcterms:W3CDTF">2010-03-25T01:04:19Z</dcterms:created>
  <dcterms:modified xsi:type="dcterms:W3CDTF">2018-04-22T23:48:36Z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